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7.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8.xml" ContentType="application/vnd.openxmlformats-officedocument.drawing+xml"/>
  <Override PartName="/xl/charts/chart46.xml" ContentType="application/vnd.openxmlformats-officedocument.drawingml.chart+xml"/>
  <Override PartName="/xl/drawings/drawing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1.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2.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workbookProtection workbookPassword="E833" lockStructure="1"/>
  <bookViews>
    <workbookView xWindow="0" yWindow="0" windowWidth="9540" windowHeight="7530"/>
  </bookViews>
  <sheets>
    <sheet name="Overview" sheetId="27" r:id="rId1"/>
    <sheet name="Performance Scores " sheetId="3" r:id="rId2"/>
    <sheet name="Summary Notes" sheetId="25" r:id="rId3"/>
    <sheet name="Priority Rating (optional)" sheetId="18" r:id="rId4"/>
    <sheet name="Agency Contribution (optional)" sheetId="19" r:id="rId5"/>
    <sheet name="Report " sheetId="29" r:id="rId6"/>
    <sheet name="Score Summary (Hide) " sheetId="4" state="hidden" r:id="rId7"/>
    <sheet name="Summary of Avg ES Scores (Hide)" sheetId="20" state="hidden" r:id="rId8"/>
    <sheet name="MS by ES (Hide)" sheetId="21" state="hidden" r:id="rId9"/>
    <sheet name="Perf and Priority (optional)" sheetId="22" state="hidden" r:id="rId10"/>
    <sheet name="Perf and Ag Contr (optional)" sheetId="23" state="hidden" r:id="rId11"/>
    <sheet name="Ag Contr by Priority (optional)" sheetId="24" state="hidden" r:id="rId12"/>
    <sheet name="Sheet1" sheetId="30" state="hidden" r:id="rId13"/>
    <sheet name="Sheet2" sheetId="31" state="hidden" r:id="rId14"/>
  </sheets>
  <definedNames>
    <definedName name="_xlnm.Print_Area" localSheetId="11">'Ag Contr by Priority (optional)'!$A$1:$J$61</definedName>
    <definedName name="_xlnm.Print_Area" localSheetId="4">'Agency Contribution (optional)'!$A$1:$C$46</definedName>
    <definedName name="_xlnm.Print_Area" localSheetId="8">'MS by ES (Hide)'!$A$1:$I$57</definedName>
    <definedName name="_xlnm.Print_Area" localSheetId="0">Overview!$A$1:$H$46</definedName>
    <definedName name="_xlnm.Print_Area" localSheetId="10">'Perf and Ag Contr (optional)'!$A$1:$J$60</definedName>
    <definedName name="_xlnm.Print_Area" localSheetId="9">'Perf and Priority (optional)'!$A$1:$K$60</definedName>
    <definedName name="_xlnm.Print_Area" localSheetId="1">'Performance Scores '!$A$1:$C$163</definedName>
    <definedName name="_xlnm.Print_Area" localSheetId="3">'Priority Rating (optional)'!$A$1:$C$54</definedName>
    <definedName name="_xlnm.Print_Area" localSheetId="5">'Report '!$A:$K</definedName>
    <definedName name="_xlnm.Print_Area" localSheetId="2">'Summary Notes'!$A$1:$D$84</definedName>
    <definedName name="_xlnm.Print_Area" localSheetId="7">'Summary of Avg ES Scores (Hide)'!$A$1:$J$29</definedName>
  </definedNames>
  <calcPr calcId="152511"/>
</workbook>
</file>

<file path=xl/calcChain.xml><?xml version="1.0" encoding="utf-8"?>
<calcChain xmlns="http://schemas.openxmlformats.org/spreadsheetml/2006/main">
  <c r="I412" i="29" l="1"/>
  <c r="I410" i="29"/>
  <c r="I477" i="29" l="1"/>
  <c r="I475" i="29"/>
  <c r="I473" i="29"/>
  <c r="I468" i="29"/>
  <c r="I466" i="29"/>
  <c r="I464" i="29"/>
  <c r="I459" i="29"/>
  <c r="I457" i="29"/>
  <c r="I455" i="29"/>
  <c r="I453" i="29"/>
  <c r="I448" i="29"/>
  <c r="I446" i="29"/>
  <c r="I441" i="29"/>
  <c r="I439" i="29"/>
  <c r="I437" i="29"/>
  <c r="I432" i="29"/>
  <c r="I430" i="29"/>
  <c r="I428" i="29"/>
  <c r="I421" i="29"/>
  <c r="I419" i="29"/>
  <c r="I426" i="29"/>
  <c r="A426" i="29"/>
  <c r="X62" i="4"/>
  <c r="B4" i="29"/>
  <c r="A437" i="29"/>
  <c r="B5" i="29"/>
  <c r="F477" i="29"/>
  <c r="C477" i="29"/>
  <c r="A477" i="29"/>
  <c r="F475" i="29"/>
  <c r="C475" i="29"/>
  <c r="A475" i="29"/>
  <c r="F473" i="29"/>
  <c r="C473" i="29"/>
  <c r="A473" i="29"/>
  <c r="F468" i="29"/>
  <c r="C468" i="29"/>
  <c r="A468" i="29"/>
  <c r="F466" i="29"/>
  <c r="C466" i="29"/>
  <c r="A466" i="29"/>
  <c r="F464" i="29"/>
  <c r="C464" i="29"/>
  <c r="A464" i="29"/>
  <c r="F459" i="29"/>
  <c r="C459" i="29"/>
  <c r="A459" i="29"/>
  <c r="F457" i="29"/>
  <c r="C457" i="29"/>
  <c r="A457" i="29"/>
  <c r="F455" i="29"/>
  <c r="C455" i="29"/>
  <c r="A455" i="29"/>
  <c r="F453" i="29"/>
  <c r="C453" i="29"/>
  <c r="A453" i="29"/>
  <c r="F448" i="29"/>
  <c r="C448" i="29"/>
  <c r="A448" i="29"/>
  <c r="F446" i="29"/>
  <c r="C446" i="29"/>
  <c r="A446" i="29"/>
  <c r="F441" i="29"/>
  <c r="C441" i="29"/>
  <c r="A441" i="29"/>
  <c r="F439" i="29"/>
  <c r="C439" i="29"/>
  <c r="A439" i="29"/>
  <c r="F437" i="29"/>
  <c r="C437" i="29"/>
  <c r="F432" i="29"/>
  <c r="C432" i="29"/>
  <c r="A432" i="29"/>
  <c r="F430" i="29"/>
  <c r="C430" i="29"/>
  <c r="A430" i="29"/>
  <c r="F428" i="29"/>
  <c r="C428" i="29"/>
  <c r="A428" i="29"/>
  <c r="F426" i="29"/>
  <c r="C426" i="29"/>
  <c r="F421" i="29"/>
  <c r="C421" i="29"/>
  <c r="A421" i="29"/>
  <c r="F419" i="29"/>
  <c r="C419" i="29"/>
  <c r="A419" i="29"/>
  <c r="I414" i="29"/>
  <c r="F414" i="29"/>
  <c r="C414" i="29"/>
  <c r="A414" i="29"/>
  <c r="F412" i="29"/>
  <c r="C412" i="29"/>
  <c r="A412" i="29"/>
  <c r="F410" i="29"/>
  <c r="C410" i="29"/>
  <c r="A410" i="29"/>
  <c r="I405" i="29"/>
  <c r="F405" i="29"/>
  <c r="C405" i="29"/>
  <c r="A405" i="29"/>
  <c r="I403" i="29"/>
  <c r="F403" i="29"/>
  <c r="C403" i="29"/>
  <c r="A403" i="29"/>
  <c r="I401" i="29"/>
  <c r="F401" i="29"/>
  <c r="C401" i="29"/>
  <c r="A401" i="29"/>
  <c r="A398" i="29"/>
  <c r="I396" i="29"/>
  <c r="F396" i="29"/>
  <c r="C396" i="29"/>
  <c r="A396" i="29"/>
  <c r="I394" i="29"/>
  <c r="F394" i="29"/>
  <c r="C394" i="29"/>
  <c r="A394" i="29"/>
  <c r="I392" i="29"/>
  <c r="F392" i="29"/>
  <c r="C392" i="29"/>
  <c r="A392" i="29"/>
  <c r="I390" i="29"/>
  <c r="I424" i="29" s="1"/>
  <c r="I471" i="29"/>
  <c r="F390" i="29"/>
  <c r="F435" i="29"/>
  <c r="F471" i="29"/>
  <c r="C390" i="29"/>
  <c r="C471" i="29" s="1"/>
  <c r="A390" i="29"/>
  <c r="A451" i="29" s="1"/>
  <c r="A389" i="29"/>
  <c r="F399" i="29"/>
  <c r="F424" i="29" s="1"/>
  <c r="I399" i="29"/>
  <c r="I462" i="29"/>
  <c r="J375" i="29"/>
  <c r="J376" i="29"/>
  <c r="J377" i="29"/>
  <c r="J379" i="29"/>
  <c r="J380" i="29"/>
  <c r="J381" i="29"/>
  <c r="J383" i="29"/>
  <c r="J384" i="29"/>
  <c r="J385" i="29"/>
  <c r="J386" i="29"/>
  <c r="B375" i="29"/>
  <c r="B376" i="29"/>
  <c r="B377" i="29"/>
  <c r="B379" i="29"/>
  <c r="B380" i="29"/>
  <c r="B381" i="29"/>
  <c r="B383" i="29"/>
  <c r="B384" i="29"/>
  <c r="B385" i="29"/>
  <c r="B386" i="29"/>
  <c r="J374" i="29"/>
  <c r="B374" i="29"/>
  <c r="J357" i="29"/>
  <c r="J358" i="29"/>
  <c r="J359" i="29"/>
  <c r="J361" i="29"/>
  <c r="J362" i="29"/>
  <c r="J363" i="29"/>
  <c r="J364" i="29"/>
  <c r="J365" i="29"/>
  <c r="J367" i="29"/>
  <c r="J368" i="29"/>
  <c r="J369" i="29"/>
  <c r="J370" i="29"/>
  <c r="B357" i="29"/>
  <c r="B358" i="29"/>
  <c r="B359" i="29"/>
  <c r="B361" i="29"/>
  <c r="B362" i="29"/>
  <c r="B363" i="29"/>
  <c r="B364" i="29"/>
  <c r="B365" i="29"/>
  <c r="B367" i="29"/>
  <c r="B368" i="29"/>
  <c r="B369" i="29"/>
  <c r="B370" i="29"/>
  <c r="J356" i="29"/>
  <c r="B356" i="29"/>
  <c r="A386" i="29"/>
  <c r="A384" i="29"/>
  <c r="A385" i="29"/>
  <c r="A381" i="29"/>
  <c r="A382" i="29"/>
  <c r="A383" i="29"/>
  <c r="A373" i="29"/>
  <c r="A374" i="29"/>
  <c r="A375" i="29"/>
  <c r="A376" i="29"/>
  <c r="A377" i="29"/>
  <c r="A378" i="29"/>
  <c r="A379" i="29"/>
  <c r="A380" i="29"/>
  <c r="A372" i="29"/>
  <c r="A370" i="29"/>
  <c r="A369" i="29"/>
  <c r="A366" i="29"/>
  <c r="A367" i="29"/>
  <c r="A368" i="29"/>
  <c r="A357" i="29"/>
  <c r="A358" i="29"/>
  <c r="A359" i="29"/>
  <c r="A360" i="29"/>
  <c r="A361" i="29"/>
  <c r="A362" i="29"/>
  <c r="A363" i="29"/>
  <c r="A364" i="29"/>
  <c r="A365" i="29"/>
  <c r="A356" i="29"/>
  <c r="J350" i="29"/>
  <c r="J351" i="29"/>
  <c r="J352" i="29"/>
  <c r="B350" i="29"/>
  <c r="B351" i="29"/>
  <c r="B352" i="29"/>
  <c r="J349" i="29"/>
  <c r="B349" i="29"/>
  <c r="J344" i="29"/>
  <c r="J345" i="29"/>
  <c r="J346" i="29"/>
  <c r="J347" i="29"/>
  <c r="B344" i="29"/>
  <c r="B345" i="29"/>
  <c r="B346" i="29"/>
  <c r="B347" i="29"/>
  <c r="J343" i="29"/>
  <c r="B343" i="29"/>
  <c r="J340" i="29"/>
  <c r="J341" i="29"/>
  <c r="B340" i="29"/>
  <c r="B341" i="29"/>
  <c r="J339" i="29"/>
  <c r="B339" i="29"/>
  <c r="J337" i="29"/>
  <c r="B337" i="29"/>
  <c r="A352" i="29"/>
  <c r="A354" i="29"/>
  <c r="A337" i="29"/>
  <c r="A338" i="29"/>
  <c r="A339" i="29"/>
  <c r="A340" i="29"/>
  <c r="A341" i="29"/>
  <c r="A342" i="29"/>
  <c r="A343" i="29"/>
  <c r="A344" i="29"/>
  <c r="A345" i="29"/>
  <c r="A346" i="29"/>
  <c r="A347" i="29"/>
  <c r="A348" i="29"/>
  <c r="A349" i="29"/>
  <c r="A350" i="29"/>
  <c r="A351" i="29"/>
  <c r="J331" i="29"/>
  <c r="B331" i="29"/>
  <c r="J336" i="29"/>
  <c r="B336" i="29"/>
  <c r="A336" i="29"/>
  <c r="J335" i="29"/>
  <c r="B335" i="29"/>
  <c r="A335" i="29"/>
  <c r="A334" i="29"/>
  <c r="A333" i="29"/>
  <c r="A331" i="29"/>
  <c r="J330" i="29"/>
  <c r="B330" i="29"/>
  <c r="A330" i="29"/>
  <c r="J329" i="29"/>
  <c r="B329" i="29"/>
  <c r="A329" i="29"/>
  <c r="J328" i="29"/>
  <c r="B328" i="29"/>
  <c r="A328" i="29"/>
  <c r="A327" i="29"/>
  <c r="J326" i="29"/>
  <c r="B326" i="29"/>
  <c r="A326" i="29"/>
  <c r="J325" i="29"/>
  <c r="B325" i="29"/>
  <c r="A325" i="29"/>
  <c r="J324" i="29"/>
  <c r="B324" i="29"/>
  <c r="A324" i="29"/>
  <c r="J323" i="29"/>
  <c r="B323" i="29"/>
  <c r="A323" i="29"/>
  <c r="A322" i="29"/>
  <c r="J316" i="29"/>
  <c r="J317" i="29"/>
  <c r="J318" i="29"/>
  <c r="J319" i="29"/>
  <c r="B316" i="29"/>
  <c r="B317" i="29"/>
  <c r="B318" i="29"/>
  <c r="B319" i="29"/>
  <c r="J315" i="29"/>
  <c r="B315" i="29"/>
  <c r="J312" i="29"/>
  <c r="J313" i="29"/>
  <c r="B312" i="29"/>
  <c r="B313" i="29"/>
  <c r="J311" i="29"/>
  <c r="B311" i="29"/>
  <c r="J309" i="29"/>
  <c r="B309" i="29"/>
  <c r="J307" i="29"/>
  <c r="J308" i="29"/>
  <c r="J306" i="29"/>
  <c r="B307" i="29"/>
  <c r="B308" i="29"/>
  <c r="B306" i="29"/>
  <c r="A306" i="29"/>
  <c r="A307" i="29"/>
  <c r="A308" i="29"/>
  <c r="A309" i="29"/>
  <c r="A310" i="29"/>
  <c r="A311" i="29"/>
  <c r="A312" i="29"/>
  <c r="A313" i="29"/>
  <c r="A314" i="29"/>
  <c r="A315" i="29"/>
  <c r="A316" i="29"/>
  <c r="A317" i="29"/>
  <c r="A318" i="29"/>
  <c r="A319" i="29"/>
  <c r="A321" i="29"/>
  <c r="J301" i="29"/>
  <c r="J302" i="29"/>
  <c r="B301" i="29"/>
  <c r="B302" i="29"/>
  <c r="J300" i="29"/>
  <c r="B300" i="29"/>
  <c r="J297" i="29"/>
  <c r="J298" i="29"/>
  <c r="B297" i="29"/>
  <c r="B298" i="29"/>
  <c r="J296" i="29"/>
  <c r="B296" i="29"/>
  <c r="J293" i="29"/>
  <c r="J294" i="29"/>
  <c r="J292" i="29"/>
  <c r="B293" i="29"/>
  <c r="B294" i="29"/>
  <c r="B292" i="29"/>
  <c r="J289" i="29"/>
  <c r="J290" i="29"/>
  <c r="J288" i="29"/>
  <c r="B289" i="29"/>
  <c r="B290" i="29"/>
  <c r="B288" i="29"/>
  <c r="A300" i="29"/>
  <c r="A301" i="29"/>
  <c r="A302" i="29"/>
  <c r="A304" i="29"/>
  <c r="A305" i="29"/>
  <c r="A299" i="29"/>
  <c r="A298" i="29"/>
  <c r="A288" i="29"/>
  <c r="A289" i="29"/>
  <c r="A290" i="29"/>
  <c r="A291" i="29"/>
  <c r="A292" i="29"/>
  <c r="A293" i="29"/>
  <c r="A294" i="29"/>
  <c r="A295" i="29"/>
  <c r="A296" i="29"/>
  <c r="A297" i="29"/>
  <c r="J284" i="29"/>
  <c r="B284" i="29"/>
  <c r="J280" i="29"/>
  <c r="B280" i="29"/>
  <c r="B245" i="29"/>
  <c r="A287" i="29"/>
  <c r="A286" i="29"/>
  <c r="A284" i="29"/>
  <c r="J283" i="29"/>
  <c r="B283" i="29"/>
  <c r="A283" i="29"/>
  <c r="J282" i="29"/>
  <c r="B282" i="29"/>
  <c r="A282" i="29"/>
  <c r="A281" i="29"/>
  <c r="A280" i="29"/>
  <c r="J279" i="29"/>
  <c r="B279" i="29"/>
  <c r="A279" i="29"/>
  <c r="J278" i="29"/>
  <c r="B278" i="29"/>
  <c r="A278" i="29"/>
  <c r="J277" i="29"/>
  <c r="B277" i="29"/>
  <c r="A277" i="29"/>
  <c r="A276" i="29"/>
  <c r="A275" i="29"/>
  <c r="J273" i="29"/>
  <c r="B273" i="29"/>
  <c r="A273" i="29"/>
  <c r="J272" i="29"/>
  <c r="B272" i="29"/>
  <c r="A272" i="29"/>
  <c r="J271" i="29"/>
  <c r="B271" i="29"/>
  <c r="A271" i="29"/>
  <c r="A270" i="29"/>
  <c r="J269" i="29"/>
  <c r="B269" i="29"/>
  <c r="A269" i="29"/>
  <c r="J268" i="29"/>
  <c r="B268" i="29"/>
  <c r="A268" i="29"/>
  <c r="J267" i="29"/>
  <c r="B267" i="29"/>
  <c r="A267" i="29"/>
  <c r="A266" i="29"/>
  <c r="J265" i="29"/>
  <c r="B265" i="29"/>
  <c r="A265" i="29"/>
  <c r="J264" i="29"/>
  <c r="B264" i="29"/>
  <c r="A264" i="29"/>
  <c r="J263" i="29"/>
  <c r="B263" i="29"/>
  <c r="A263" i="29"/>
  <c r="A262" i="29"/>
  <c r="A261" i="29"/>
  <c r="J257" i="29"/>
  <c r="J258" i="29"/>
  <c r="J259" i="29"/>
  <c r="B257" i="29"/>
  <c r="B258" i="29"/>
  <c r="B259" i="29"/>
  <c r="J256" i="29"/>
  <c r="B256" i="29"/>
  <c r="J253" i="29"/>
  <c r="J254" i="29"/>
  <c r="B253" i="29"/>
  <c r="B254" i="29"/>
  <c r="J252" i="29"/>
  <c r="B252" i="29"/>
  <c r="A255" i="29"/>
  <c r="A256" i="29"/>
  <c r="A257" i="29"/>
  <c r="A258" i="29"/>
  <c r="A259" i="29"/>
  <c r="A254" i="29"/>
  <c r="A253" i="29"/>
  <c r="A252" i="29"/>
  <c r="J251" i="29"/>
  <c r="B251" i="29"/>
  <c r="A251" i="29"/>
  <c r="J250" i="29"/>
  <c r="B250" i="29"/>
  <c r="A250" i="29"/>
  <c r="J249" i="29"/>
  <c r="B249" i="29"/>
  <c r="A249" i="29"/>
  <c r="A248" i="29"/>
  <c r="J247" i="29"/>
  <c r="B247" i="29"/>
  <c r="A247" i="29"/>
  <c r="J246" i="29"/>
  <c r="B246" i="29"/>
  <c r="A246" i="29"/>
  <c r="J245" i="29"/>
  <c r="A245" i="29"/>
  <c r="A244" i="29"/>
  <c r="A243" i="29"/>
  <c r="J241" i="29"/>
  <c r="J240" i="29"/>
  <c r="B241" i="29"/>
  <c r="B240" i="29"/>
  <c r="J237" i="29"/>
  <c r="J238" i="29"/>
  <c r="B237" i="29"/>
  <c r="B238" i="29"/>
  <c r="J236" i="29"/>
  <c r="B236" i="29"/>
  <c r="A236" i="29"/>
  <c r="A237" i="29"/>
  <c r="A238" i="29"/>
  <c r="A239" i="29"/>
  <c r="A240" i="29"/>
  <c r="A241" i="29"/>
  <c r="A235" i="29"/>
  <c r="J233" i="29"/>
  <c r="J234" i="29"/>
  <c r="B233" i="29"/>
  <c r="B234" i="29"/>
  <c r="A233" i="29"/>
  <c r="A234" i="29"/>
  <c r="J232" i="29"/>
  <c r="F444" i="29"/>
  <c r="B232" i="29"/>
  <c r="A232" i="29"/>
  <c r="A231" i="29"/>
  <c r="A230" i="29"/>
  <c r="A94" i="29"/>
  <c r="A126" i="29"/>
  <c r="C6" i="4"/>
  <c r="G63" i="4" s="1"/>
  <c r="P95" i="4"/>
  <c r="L62" i="4"/>
  <c r="N93" i="4"/>
  <c r="O62" i="4"/>
  <c r="N62" i="4"/>
  <c r="O95" i="4"/>
  <c r="M63" i="4"/>
  <c r="U63" i="4" s="1"/>
  <c r="M64" i="4"/>
  <c r="U64" i="4" s="1"/>
  <c r="M65" i="4"/>
  <c r="U65" i="4" s="1"/>
  <c r="M66" i="4"/>
  <c r="U66" i="4" s="1"/>
  <c r="M67" i="4"/>
  <c r="U67" i="4"/>
  <c r="M68" i="4"/>
  <c r="U68" i="4"/>
  <c r="M69" i="4"/>
  <c r="U69" i="4" s="1"/>
  <c r="M70" i="4"/>
  <c r="U70" i="4"/>
  <c r="M71" i="4"/>
  <c r="U71" i="4" s="1"/>
  <c r="M72" i="4"/>
  <c r="U72" i="4"/>
  <c r="M73" i="4"/>
  <c r="U73" i="4" s="1"/>
  <c r="M74" i="4"/>
  <c r="U74" i="4" s="1"/>
  <c r="M75" i="4"/>
  <c r="U75" i="4"/>
  <c r="M76" i="4"/>
  <c r="U76" i="4" s="1"/>
  <c r="M77" i="4"/>
  <c r="U77" i="4" s="1"/>
  <c r="M78" i="4"/>
  <c r="U78" i="4" s="1"/>
  <c r="M79" i="4"/>
  <c r="U79" i="4"/>
  <c r="M80" i="4"/>
  <c r="U80" i="4" s="1"/>
  <c r="M81" i="4"/>
  <c r="U81" i="4" s="1"/>
  <c r="M82" i="4"/>
  <c r="U82" i="4" s="1"/>
  <c r="M83" i="4"/>
  <c r="U83" i="4" s="1"/>
  <c r="M84" i="4"/>
  <c r="U84" i="4"/>
  <c r="M85" i="4"/>
  <c r="U85" i="4" s="1"/>
  <c r="M86" i="4"/>
  <c r="U86" i="4"/>
  <c r="M87" i="4"/>
  <c r="U87" i="4" s="1"/>
  <c r="M88" i="4"/>
  <c r="U88" i="4" s="1"/>
  <c r="M89" i="4"/>
  <c r="U89" i="4"/>
  <c r="M90" i="4"/>
  <c r="U90" i="4" s="1"/>
  <c r="M91" i="4"/>
  <c r="U91" i="4" s="1"/>
  <c r="M92" i="4"/>
  <c r="U92" i="4" s="1"/>
  <c r="M62" i="4"/>
  <c r="U62" i="4" s="1"/>
  <c r="B63" i="4"/>
  <c r="B64" i="4"/>
  <c r="B65" i="4"/>
  <c r="B66" i="4"/>
  <c r="B67" i="4"/>
  <c r="B62" i="4"/>
  <c r="A122" i="29"/>
  <c r="A123" i="29"/>
  <c r="A124" i="29"/>
  <c r="A125" i="29"/>
  <c r="A85" i="29"/>
  <c r="A87" i="29"/>
  <c r="A88" i="29"/>
  <c r="A89" i="29"/>
  <c r="A90" i="29"/>
  <c r="A91" i="29"/>
  <c r="A92" i="29"/>
  <c r="A93"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J84" i="29"/>
  <c r="F84" i="29"/>
  <c r="A84" i="29"/>
  <c r="G43" i="4"/>
  <c r="G44" i="4"/>
  <c r="W92" i="4" s="1"/>
  <c r="G42" i="4"/>
  <c r="W90" i="4" s="1"/>
  <c r="G39" i="4"/>
  <c r="J119" i="29" s="1"/>
  <c r="G40" i="4"/>
  <c r="G38" i="4"/>
  <c r="G34" i="4"/>
  <c r="J114" i="29" s="1"/>
  <c r="G35" i="4"/>
  <c r="J115" i="29" s="1"/>
  <c r="G36" i="4"/>
  <c r="G33" i="4"/>
  <c r="W83" i="4" s="1"/>
  <c r="G31" i="4"/>
  <c r="W82" i="4" s="1"/>
  <c r="G30" i="4"/>
  <c r="G29" i="4" s="1"/>
  <c r="J109" i="29" s="1"/>
  <c r="G27" i="4"/>
  <c r="G28" i="4"/>
  <c r="G26" i="4"/>
  <c r="J106" i="29" s="1"/>
  <c r="G22" i="4"/>
  <c r="J102" i="29" s="1"/>
  <c r="G23" i="4"/>
  <c r="G24" i="4"/>
  <c r="W77" i="4" s="1"/>
  <c r="G21" i="4"/>
  <c r="W74" i="4" s="1"/>
  <c r="G19" i="4"/>
  <c r="J99" i="29" s="1"/>
  <c r="G18" i="4"/>
  <c r="G15" i="4"/>
  <c r="G16" i="4"/>
  <c r="W71" i="4" s="1"/>
  <c r="G14" i="4"/>
  <c r="W69" i="4" s="1"/>
  <c r="G11" i="4"/>
  <c r="G12" i="4"/>
  <c r="W68" i="4" s="1"/>
  <c r="G10" i="4"/>
  <c r="J90" i="29" s="1"/>
  <c r="G7" i="4"/>
  <c r="W64" i="4" s="1"/>
  <c r="G8" i="4"/>
  <c r="W65" i="4" s="1"/>
  <c r="G6" i="4"/>
  <c r="W63" i="4" s="1"/>
  <c r="F43" i="4"/>
  <c r="H91" i="4" s="1"/>
  <c r="F44" i="4"/>
  <c r="H92" i="4" s="1"/>
  <c r="F42" i="4"/>
  <c r="F40" i="4"/>
  <c r="F39" i="4"/>
  <c r="H119" i="29" s="1"/>
  <c r="F38" i="4"/>
  <c r="H118" i="29" s="1"/>
  <c r="F36" i="4"/>
  <c r="F35" i="4"/>
  <c r="F34" i="4"/>
  <c r="H84" i="4" s="1"/>
  <c r="F33" i="4"/>
  <c r="F31" i="4"/>
  <c r="H111" i="29" s="1"/>
  <c r="F30" i="4"/>
  <c r="F28" i="4"/>
  <c r="F27" i="4"/>
  <c r="F26" i="4"/>
  <c r="H106" i="29" s="1"/>
  <c r="F24" i="4"/>
  <c r="H104" i="29" s="1"/>
  <c r="F23" i="4"/>
  <c r="H76" i="4" s="1"/>
  <c r="F22" i="4"/>
  <c r="H75" i="4" s="1"/>
  <c r="F21" i="4"/>
  <c r="H74" i="4" s="1"/>
  <c r="O74" i="4" s="1"/>
  <c r="F19" i="4"/>
  <c r="H99" i="29" s="1"/>
  <c r="F18" i="4"/>
  <c r="F16" i="4"/>
  <c r="F15" i="4"/>
  <c r="F14" i="4"/>
  <c r="F12" i="4"/>
  <c r="H92" i="29" s="1"/>
  <c r="F11" i="4"/>
  <c r="H91" i="29" s="1"/>
  <c r="F10" i="4"/>
  <c r="H66" i="4" s="1"/>
  <c r="F8" i="4"/>
  <c r="H88" i="29" s="1"/>
  <c r="F7" i="4"/>
  <c r="H87" i="29" s="1"/>
  <c r="F6" i="4"/>
  <c r="H63" i="4" s="1"/>
  <c r="E41" i="4"/>
  <c r="E37" i="4"/>
  <c r="H17" i="20" s="1"/>
  <c r="E32" i="4"/>
  <c r="H16" i="20" s="1"/>
  <c r="E29" i="4"/>
  <c r="H15" i="20" s="1"/>
  <c r="E25" i="4"/>
  <c r="H14" i="20" s="1"/>
  <c r="E20" i="4"/>
  <c r="H13" i="20" s="1"/>
  <c r="E17" i="4"/>
  <c r="H12" i="20" s="1"/>
  <c r="E13" i="4"/>
  <c r="H11" i="20" s="1"/>
  <c r="E9" i="4"/>
  <c r="H10" i="20" s="1"/>
  <c r="E5" i="4"/>
  <c r="H9" i="20" s="1"/>
  <c r="D41" i="4"/>
  <c r="G18" i="20" s="1"/>
  <c r="D37" i="4"/>
  <c r="G17" i="20" s="1"/>
  <c r="D32" i="4"/>
  <c r="G16" i="20" s="1"/>
  <c r="D29" i="4"/>
  <c r="G15" i="20" s="1"/>
  <c r="D25" i="4"/>
  <c r="G14" i="20" s="1"/>
  <c r="D20" i="4"/>
  <c r="G13" i="20" s="1"/>
  <c r="D17" i="4"/>
  <c r="G12" i="20" s="1"/>
  <c r="D13" i="4"/>
  <c r="G11" i="20" s="1"/>
  <c r="D9" i="4"/>
  <c r="G10" i="20" s="1"/>
  <c r="D5" i="4"/>
  <c r="G9" i="20" s="1"/>
  <c r="C44" i="4"/>
  <c r="F124" i="29" s="1"/>
  <c r="C43" i="4"/>
  <c r="F123" i="29" s="1"/>
  <c r="C42" i="4"/>
  <c r="F122" i="29" s="1"/>
  <c r="C40" i="4"/>
  <c r="F120" i="29" s="1"/>
  <c r="C39" i="4"/>
  <c r="F119" i="29" s="1"/>
  <c r="C38" i="4"/>
  <c r="F118" i="29" s="1"/>
  <c r="C36" i="4"/>
  <c r="F116" i="29" s="1"/>
  <c r="C35" i="4"/>
  <c r="F115" i="29" s="1"/>
  <c r="C34" i="4"/>
  <c r="F114" i="29" s="1"/>
  <c r="C33" i="4"/>
  <c r="F113" i="29" s="1"/>
  <c r="C31" i="4"/>
  <c r="F111" i="29" s="1"/>
  <c r="C30" i="4"/>
  <c r="F110" i="29" s="1"/>
  <c r="C28" i="4"/>
  <c r="F108" i="29" s="1"/>
  <c r="C27" i="4"/>
  <c r="F107" i="29" s="1"/>
  <c r="C26" i="4"/>
  <c r="F106" i="29" s="1"/>
  <c r="C24" i="4"/>
  <c r="F104" i="29" s="1"/>
  <c r="C23" i="4"/>
  <c r="F103" i="29" s="1"/>
  <c r="C22" i="4"/>
  <c r="F102" i="29" s="1"/>
  <c r="C21" i="4"/>
  <c r="F101" i="29" s="1"/>
  <c r="C19" i="4"/>
  <c r="F99" i="29" s="1"/>
  <c r="C18" i="4"/>
  <c r="F98" i="29" s="1"/>
  <c r="C16" i="4"/>
  <c r="F96" i="29" s="1"/>
  <c r="C15" i="4"/>
  <c r="F95" i="29" s="1"/>
  <c r="C14" i="4"/>
  <c r="F94" i="29" s="1"/>
  <c r="C12" i="4"/>
  <c r="F92" i="29" s="1"/>
  <c r="C11" i="4"/>
  <c r="F91" i="29" s="1"/>
  <c r="C10" i="4"/>
  <c r="F90" i="29" s="1"/>
  <c r="C8" i="4"/>
  <c r="F88" i="29" s="1"/>
  <c r="C7" i="4"/>
  <c r="F87" i="29" s="1"/>
  <c r="F86" i="29"/>
  <c r="W70" i="4"/>
  <c r="W73" i="4"/>
  <c r="W80" i="4"/>
  <c r="W81" i="4"/>
  <c r="W87" i="4"/>
  <c r="W88" i="4"/>
  <c r="J88" i="29"/>
  <c r="W66" i="4"/>
  <c r="J96" i="29"/>
  <c r="W72" i="4"/>
  <c r="W78" i="4"/>
  <c r="W79" i="4"/>
  <c r="J120" i="29"/>
  <c r="W89" i="4"/>
  <c r="J124" i="29"/>
  <c r="J122" i="29"/>
  <c r="J118" i="29"/>
  <c r="J113" i="29"/>
  <c r="J111" i="29"/>
  <c r="J108" i="29"/>
  <c r="J107" i="29"/>
  <c r="J104" i="29"/>
  <c r="J101" i="29"/>
  <c r="J98" i="29"/>
  <c r="J95" i="29"/>
  <c r="J92" i="29"/>
  <c r="J86" i="29"/>
  <c r="H107" i="29"/>
  <c r="G68" i="4"/>
  <c r="N68" i="4" s="1"/>
  <c r="V68" i="4" s="1"/>
  <c r="G71" i="4"/>
  <c r="G76" i="4"/>
  <c r="N76" i="4" s="1"/>
  <c r="V76" i="4" s="1"/>
  <c r="G25" i="4"/>
  <c r="J105" i="29" s="1"/>
  <c r="G37" i="4"/>
  <c r="J117" i="29" s="1"/>
  <c r="H18" i="20"/>
  <c r="A424" i="29"/>
  <c r="A435" i="29"/>
  <c r="A471" i="29"/>
  <c r="A462" i="29"/>
  <c r="A399" i="29"/>
  <c r="J94" i="29"/>
  <c r="W75" i="4"/>
  <c r="F462" i="29"/>
  <c r="F451" i="29"/>
  <c r="G69" i="4"/>
  <c r="N69" i="4" s="1"/>
  <c r="V69" i="4" s="1"/>
  <c r="A444" i="29"/>
  <c r="A408" i="29"/>
  <c r="A417" i="29" s="1"/>
  <c r="W85" i="4" l="1"/>
  <c r="G13" i="4"/>
  <c r="J93" i="29" s="1"/>
  <c r="G5" i="4"/>
  <c r="J85" i="29" s="1"/>
  <c r="H102" i="29"/>
  <c r="J110" i="29"/>
  <c r="C462" i="29"/>
  <c r="G17" i="4"/>
  <c r="J97" i="29" s="1"/>
  <c r="G86" i="4"/>
  <c r="H88" i="4"/>
  <c r="W84" i="4"/>
  <c r="F37" i="4"/>
  <c r="H117" i="29" s="1"/>
  <c r="F408" i="29"/>
  <c r="F417" i="29" s="1"/>
  <c r="I435" i="29"/>
  <c r="C424" i="29"/>
  <c r="I451" i="29"/>
  <c r="H87" i="4"/>
  <c r="O87" i="4" s="1"/>
  <c r="J87" i="29"/>
  <c r="H116" i="29"/>
  <c r="H86" i="4"/>
  <c r="O84" i="4"/>
  <c r="H113" i="29"/>
  <c r="H83" i="4"/>
  <c r="O83" i="4" s="1"/>
  <c r="H115" i="29"/>
  <c r="H85" i="4"/>
  <c r="H96" i="29"/>
  <c r="H71" i="4"/>
  <c r="O71" i="4" s="1"/>
  <c r="H94" i="29"/>
  <c r="H69" i="4"/>
  <c r="O69" i="4" s="1"/>
  <c r="H95" i="29"/>
  <c r="H70" i="4"/>
  <c r="H124" i="29"/>
  <c r="H123" i="29"/>
  <c r="H89" i="4"/>
  <c r="H120" i="29"/>
  <c r="H82" i="4"/>
  <c r="O82" i="4" s="1"/>
  <c r="H110" i="29"/>
  <c r="H81" i="4"/>
  <c r="F29" i="4"/>
  <c r="H109" i="29" s="1"/>
  <c r="H79" i="4"/>
  <c r="O79" i="4" s="1"/>
  <c r="H78" i="4"/>
  <c r="O78" i="4" s="1"/>
  <c r="H77" i="4"/>
  <c r="O77" i="4" s="1"/>
  <c r="H103" i="29"/>
  <c r="H101" i="29"/>
  <c r="F20" i="4"/>
  <c r="H100" i="29" s="1"/>
  <c r="H73" i="4"/>
  <c r="O73" i="4" s="1"/>
  <c r="F5" i="4"/>
  <c r="H85" i="29" s="1"/>
  <c r="F13" i="4"/>
  <c r="H93" i="29" s="1"/>
  <c r="H68" i="4"/>
  <c r="O68" i="4" s="1"/>
  <c r="H90" i="29"/>
  <c r="F9" i="4"/>
  <c r="H89" i="29" s="1"/>
  <c r="O66" i="4"/>
  <c r="G87" i="4"/>
  <c r="N87" i="4" s="1"/>
  <c r="V87" i="4" s="1"/>
  <c r="G85" i="4"/>
  <c r="G83" i="4"/>
  <c r="N83" i="4" s="1"/>
  <c r="V83" i="4" s="1"/>
  <c r="G81" i="4"/>
  <c r="N81" i="4" s="1"/>
  <c r="V81" i="4" s="1"/>
  <c r="G80" i="4"/>
  <c r="N80" i="4" s="1"/>
  <c r="V80" i="4" s="1"/>
  <c r="G77" i="4"/>
  <c r="N77" i="4" s="1"/>
  <c r="V77" i="4" s="1"/>
  <c r="G72" i="4"/>
  <c r="N72" i="4" s="1"/>
  <c r="V72" i="4" s="1"/>
  <c r="G70" i="4"/>
  <c r="N70" i="4" s="1"/>
  <c r="V70" i="4" s="1"/>
  <c r="G67" i="4"/>
  <c r="N67" i="4" s="1"/>
  <c r="V67" i="4" s="1"/>
  <c r="G65" i="4"/>
  <c r="N65" i="4" s="1"/>
  <c r="V65" i="4" s="1"/>
  <c r="H86" i="29"/>
  <c r="O92" i="4"/>
  <c r="O91" i="4"/>
  <c r="O89" i="4"/>
  <c r="O88" i="4"/>
  <c r="O86" i="4"/>
  <c r="O81" i="4"/>
  <c r="O76" i="4"/>
  <c r="O75" i="4"/>
  <c r="G92" i="4"/>
  <c r="N92" i="4" s="1"/>
  <c r="V92" i="4" s="1"/>
  <c r="G91" i="4"/>
  <c r="N91" i="4" s="1"/>
  <c r="V91" i="4" s="1"/>
  <c r="C41" i="4"/>
  <c r="F59" i="4" s="1"/>
  <c r="G90" i="4"/>
  <c r="N90" i="4" s="1"/>
  <c r="V90" i="4" s="1"/>
  <c r="G89" i="4"/>
  <c r="N89" i="4" s="1"/>
  <c r="V89" i="4" s="1"/>
  <c r="C37" i="4"/>
  <c r="F58" i="4" s="1"/>
  <c r="G88" i="4"/>
  <c r="N88" i="4" s="1"/>
  <c r="V88" i="4" s="1"/>
  <c r="D17" i="20"/>
  <c r="C32" i="4"/>
  <c r="G84" i="4"/>
  <c r="N84" i="4" s="1"/>
  <c r="V84" i="4" s="1"/>
  <c r="C29" i="4"/>
  <c r="D15" i="20" s="1"/>
  <c r="G82" i="4"/>
  <c r="N82" i="4" s="1"/>
  <c r="V82" i="4" s="1"/>
  <c r="G79" i="4"/>
  <c r="N79" i="4" s="1"/>
  <c r="V79" i="4" s="1"/>
  <c r="C25" i="4"/>
  <c r="G78" i="4"/>
  <c r="N78" i="4" s="1"/>
  <c r="V78" i="4" s="1"/>
  <c r="G75" i="4"/>
  <c r="N75" i="4" s="1"/>
  <c r="V75" i="4" s="1"/>
  <c r="C20" i="4"/>
  <c r="D13" i="20" s="1"/>
  <c r="G74" i="4"/>
  <c r="N74" i="4" s="1"/>
  <c r="V74" i="4" s="1"/>
  <c r="G73" i="4"/>
  <c r="C17" i="4"/>
  <c r="C13" i="4"/>
  <c r="F52" i="4" s="1"/>
  <c r="H65" i="4"/>
  <c r="H64" i="4"/>
  <c r="O63" i="4"/>
  <c r="C9" i="4"/>
  <c r="G66" i="4"/>
  <c r="N66" i="4" s="1"/>
  <c r="V66" i="4" s="1"/>
  <c r="G64" i="4"/>
  <c r="N64" i="4" s="1"/>
  <c r="V64" i="4" s="1"/>
  <c r="C5" i="4"/>
  <c r="F41" i="4"/>
  <c r="H121" i="29" s="1"/>
  <c r="H122" i="29"/>
  <c r="W67" i="4"/>
  <c r="J91" i="29"/>
  <c r="G20" i="4"/>
  <c r="J100" i="29" s="1"/>
  <c r="J103" i="29"/>
  <c r="W76" i="4"/>
  <c r="G32" i="4"/>
  <c r="J112" i="29" s="1"/>
  <c r="W86" i="4"/>
  <c r="J116" i="29"/>
  <c r="G41" i="4"/>
  <c r="J121" i="29" s="1"/>
  <c r="J123" i="29"/>
  <c r="G9" i="4"/>
  <c r="W91" i="4"/>
  <c r="D18" i="20"/>
  <c r="N73" i="4"/>
  <c r="V73" i="4" s="1"/>
  <c r="H114" i="29"/>
  <c r="F32" i="4"/>
  <c r="H112" i="29" s="1"/>
  <c r="I444" i="29"/>
  <c r="I408" i="29"/>
  <c r="I417" i="29" s="1"/>
  <c r="N85" i="4"/>
  <c r="V85" i="4" s="1"/>
  <c r="H90" i="4"/>
  <c r="C65" i="4"/>
  <c r="D65" i="4" s="1"/>
  <c r="N63" i="4"/>
  <c r="V63" i="4" s="1"/>
  <c r="C67" i="4"/>
  <c r="D67" i="4" s="1"/>
  <c r="N71" i="4"/>
  <c r="V71" i="4" s="1"/>
  <c r="N86" i="4"/>
  <c r="V86" i="4" s="1"/>
  <c r="F17" i="4"/>
  <c r="H98" i="29"/>
  <c r="H72" i="4"/>
  <c r="F25" i="4"/>
  <c r="H105" i="29" s="1"/>
  <c r="H108" i="29"/>
  <c r="H80" i="4"/>
  <c r="F15" i="20"/>
  <c r="E15" i="20"/>
  <c r="H67" i="4"/>
  <c r="C399" i="29"/>
  <c r="F56" i="4"/>
  <c r="F109" i="29"/>
  <c r="C451" i="29"/>
  <c r="C435" i="29"/>
  <c r="C64" i="4" l="1"/>
  <c r="D64" i="4" s="1"/>
  <c r="F100" i="29"/>
  <c r="C63" i="4"/>
  <c r="D63" i="4" s="1"/>
  <c r="F54" i="4"/>
  <c r="C66" i="4"/>
  <c r="D66" i="4" s="1"/>
  <c r="O90" i="4"/>
  <c r="O85" i="4"/>
  <c r="O80" i="4"/>
  <c r="F46" i="4"/>
  <c r="I92" i="4" s="1"/>
  <c r="O72" i="4"/>
  <c r="F121" i="29"/>
  <c r="F117" i="29"/>
  <c r="C46" i="4"/>
  <c r="F17" i="20"/>
  <c r="E17" i="20"/>
  <c r="F57" i="4"/>
  <c r="D16" i="20"/>
  <c r="F112" i="29"/>
  <c r="F55" i="4"/>
  <c r="D14" i="20"/>
  <c r="F105" i="29"/>
  <c r="C47" i="4"/>
  <c r="F126" i="29" s="1"/>
  <c r="F53" i="4"/>
  <c r="D12" i="20"/>
  <c r="F97" i="29"/>
  <c r="F93" i="29"/>
  <c r="D11" i="20"/>
  <c r="O70" i="4"/>
  <c r="O67" i="4"/>
  <c r="O65" i="4"/>
  <c r="O64" i="4"/>
  <c r="F89" i="29"/>
  <c r="D10" i="20"/>
  <c r="F51" i="4"/>
  <c r="D9" i="20"/>
  <c r="A17" i="20" s="1"/>
  <c r="F50" i="4"/>
  <c r="C50" i="4" s="1"/>
  <c r="D50" i="4" s="1"/>
  <c r="F85" i="29"/>
  <c r="J89" i="29"/>
  <c r="G46" i="4"/>
  <c r="G47" i="4"/>
  <c r="J126" i="29" s="1"/>
  <c r="E13" i="20"/>
  <c r="F13" i="20"/>
  <c r="A18" i="20"/>
  <c r="E18" i="20"/>
  <c r="F18" i="20"/>
  <c r="C444" i="29"/>
  <c r="C408" i="29"/>
  <c r="C417" i="29" s="1"/>
  <c r="F125" i="29"/>
  <c r="F47" i="4"/>
  <c r="H126" i="29" s="1"/>
  <c r="H97" i="29"/>
  <c r="A13" i="20" l="1"/>
  <c r="C54" i="4"/>
  <c r="D54" i="4" s="1"/>
  <c r="T90" i="4"/>
  <c r="X90" i="4" s="1"/>
  <c r="T92" i="4"/>
  <c r="T91" i="4"/>
  <c r="T88" i="4"/>
  <c r="T89" i="4"/>
  <c r="X89" i="4" s="1"/>
  <c r="X88" i="4"/>
  <c r="T86" i="4"/>
  <c r="T87" i="4"/>
  <c r="X86" i="4"/>
  <c r="T84" i="4"/>
  <c r="X84" i="4" s="1"/>
  <c r="T85" i="4"/>
  <c r="T82" i="4"/>
  <c r="X82" i="4" s="1"/>
  <c r="T83" i="4"/>
  <c r="T80" i="4"/>
  <c r="X80" i="4" s="1"/>
  <c r="T81" i="4"/>
  <c r="T78" i="4"/>
  <c r="X78" i="4" s="1"/>
  <c r="T79" i="4"/>
  <c r="T75" i="4"/>
  <c r="X75" i="4" s="1"/>
  <c r="T77" i="4"/>
  <c r="T76" i="4"/>
  <c r="T73" i="4"/>
  <c r="X73" i="4" s="1"/>
  <c r="T74" i="4"/>
  <c r="T71" i="4"/>
  <c r="X71" i="4" s="1"/>
  <c r="T72" i="4"/>
  <c r="T69" i="4"/>
  <c r="X69" i="4" s="1"/>
  <c r="T70" i="4"/>
  <c r="I90" i="4"/>
  <c r="L90" i="4" s="1"/>
  <c r="I91" i="4"/>
  <c r="L91" i="4" s="1"/>
  <c r="I88" i="4"/>
  <c r="L88" i="4" s="1"/>
  <c r="I89" i="4"/>
  <c r="P89" i="4" s="1"/>
  <c r="I82" i="4"/>
  <c r="L82" i="4" s="1"/>
  <c r="I87" i="4"/>
  <c r="L87" i="4" s="1"/>
  <c r="I71" i="4"/>
  <c r="P71" i="4" s="1"/>
  <c r="I81" i="4"/>
  <c r="P81" i="4" s="1"/>
  <c r="I86" i="4"/>
  <c r="P86" i="4" s="1"/>
  <c r="I65" i="4"/>
  <c r="P65" i="4" s="1"/>
  <c r="I80" i="4"/>
  <c r="L80" i="4" s="1"/>
  <c r="I85" i="4"/>
  <c r="P85" i="4" s="1"/>
  <c r="H125" i="29"/>
  <c r="I77" i="4"/>
  <c r="L77" i="4" s="1"/>
  <c r="I79" i="4"/>
  <c r="L79" i="4" s="1"/>
  <c r="I84" i="4"/>
  <c r="L84" i="4" s="1"/>
  <c r="I72" i="4"/>
  <c r="L72" i="4" s="1"/>
  <c r="I74" i="4"/>
  <c r="L74" i="4" s="1"/>
  <c r="I66" i="4"/>
  <c r="P66" i="4" s="1"/>
  <c r="I76" i="4"/>
  <c r="L76" i="4" s="1"/>
  <c r="I63" i="4"/>
  <c r="P63" i="4" s="1"/>
  <c r="I75" i="4"/>
  <c r="P75" i="4" s="1"/>
  <c r="I73" i="4"/>
  <c r="P73" i="4" s="1"/>
  <c r="I83" i="4"/>
  <c r="P83" i="4" s="1"/>
  <c r="I78" i="4"/>
  <c r="P78" i="4" s="1"/>
  <c r="I64" i="4"/>
  <c r="P64" i="4" s="1"/>
  <c r="I69" i="4"/>
  <c r="L69" i="4" s="1"/>
  <c r="I67" i="4"/>
  <c r="L67" i="4" s="1"/>
  <c r="I70" i="4"/>
  <c r="L70" i="4" s="1"/>
  <c r="I68" i="4"/>
  <c r="L68" i="4" s="1"/>
  <c r="C53" i="4"/>
  <c r="D53" i="4" s="1"/>
  <c r="E16" i="20"/>
  <c r="F16" i="20"/>
  <c r="A16" i="20"/>
  <c r="A15" i="20"/>
  <c r="F14" i="20"/>
  <c r="E14" i="20"/>
  <c r="A14" i="20"/>
  <c r="E12" i="20"/>
  <c r="A12" i="20"/>
  <c r="F12" i="20"/>
  <c r="A11" i="20"/>
  <c r="E11" i="20"/>
  <c r="F11" i="20"/>
  <c r="T67" i="4"/>
  <c r="X67" i="4" s="1"/>
  <c r="T68" i="4"/>
  <c r="T65" i="4"/>
  <c r="X65" i="4" s="1"/>
  <c r="T66" i="4"/>
  <c r="T63" i="4"/>
  <c r="T64" i="4"/>
  <c r="E10" i="20"/>
  <c r="F10" i="20"/>
  <c r="A10" i="20"/>
  <c r="C52" i="4"/>
  <c r="D52" i="4" s="1"/>
  <c r="C51" i="4"/>
  <c r="D51" i="4" s="1"/>
  <c r="F9" i="20"/>
  <c r="D8" i="20"/>
  <c r="A9" i="20"/>
  <c r="E9" i="20"/>
  <c r="P88" i="4"/>
  <c r="P82" i="4"/>
  <c r="J125" i="29"/>
  <c r="X76" i="4"/>
  <c r="P92" i="4"/>
  <c r="L92" i="4"/>
  <c r="X91" i="4"/>
  <c r="X63" i="4"/>
  <c r="X79" i="4"/>
  <c r="L63" i="4" l="1"/>
  <c r="L86" i="4"/>
  <c r="L66" i="4"/>
  <c r="P80" i="4"/>
  <c r="P69" i="4"/>
  <c r="P67" i="4"/>
  <c r="L89" i="4"/>
  <c r="L85" i="4"/>
  <c r="L83" i="4"/>
  <c r="P87" i="4"/>
  <c r="L81" i="4"/>
  <c r="P84" i="4"/>
  <c r="P76" i="4"/>
  <c r="L71" i="4"/>
  <c r="P68" i="4"/>
  <c r="P77" i="4"/>
  <c r="L75" i="4"/>
  <c r="L64" i="4"/>
  <c r="L73" i="4"/>
  <c r="P74" i="4"/>
  <c r="P91" i="4"/>
  <c r="P72" i="4"/>
  <c r="L78" i="4"/>
  <c r="P70" i="4"/>
  <c r="P79" i="4"/>
  <c r="L65" i="4"/>
  <c r="P90" i="4"/>
  <c r="X92" i="4"/>
  <c r="X87" i="4"/>
  <c r="X85" i="4"/>
  <c r="X83" i="4"/>
  <c r="X81" i="4"/>
  <c r="X77" i="4"/>
  <c r="X74" i="4"/>
  <c r="X72" i="4"/>
  <c r="X70" i="4"/>
  <c r="B15" i="20"/>
  <c r="B18" i="20"/>
  <c r="X68" i="4"/>
  <c r="X66" i="4"/>
  <c r="X64" i="4"/>
  <c r="B14" i="20"/>
  <c r="B12" i="20"/>
  <c r="B17" i="20"/>
  <c r="B10" i="20"/>
  <c r="B11" i="20"/>
  <c r="B16" i="20"/>
  <c r="B9" i="20"/>
  <c r="B13" i="20"/>
  <c r="J89" i="4" l="1"/>
  <c r="J91" i="4"/>
  <c r="J92" i="4"/>
  <c r="J90" i="4"/>
  <c r="J88" i="4"/>
  <c r="J87" i="4"/>
  <c r="J82" i="4"/>
  <c r="J80" i="4"/>
  <c r="J81" i="4"/>
  <c r="J72" i="4"/>
  <c r="J75" i="4"/>
  <c r="J86" i="4"/>
  <c r="J85" i="4"/>
  <c r="J84" i="4"/>
  <c r="J79" i="4"/>
  <c r="J73" i="4"/>
  <c r="J76" i="4"/>
  <c r="J78" i="4"/>
  <c r="J83" i="4"/>
  <c r="J77" i="4"/>
  <c r="J74" i="4"/>
  <c r="J65" i="4"/>
  <c r="J63" i="4"/>
  <c r="K63" i="4" s="1"/>
  <c r="J64" i="4"/>
  <c r="J68" i="4"/>
  <c r="J71" i="4"/>
  <c r="J66" i="4"/>
  <c r="J69" i="4"/>
  <c r="J70" i="4"/>
  <c r="J67" i="4"/>
  <c r="R79" i="4"/>
  <c r="R92" i="4"/>
  <c r="R63" i="4"/>
  <c r="S63" i="4" s="1"/>
  <c r="R83" i="4"/>
  <c r="R73" i="4"/>
  <c r="R64" i="4"/>
  <c r="R80" i="4"/>
  <c r="R69" i="4"/>
  <c r="R75" i="4"/>
  <c r="R70" i="4"/>
  <c r="R82" i="4"/>
  <c r="R84" i="4"/>
  <c r="R88" i="4"/>
  <c r="R65" i="4"/>
  <c r="R67" i="4"/>
  <c r="R68" i="4"/>
  <c r="R66" i="4"/>
  <c r="R77" i="4"/>
  <c r="R71" i="4"/>
  <c r="R90" i="4"/>
  <c r="R85" i="4"/>
  <c r="R86" i="4"/>
  <c r="R91" i="4"/>
  <c r="R76" i="4"/>
  <c r="R89" i="4"/>
  <c r="R72" i="4"/>
  <c r="R87" i="4"/>
  <c r="R78" i="4"/>
  <c r="R74" i="4"/>
  <c r="R81" i="4"/>
  <c r="C25" i="20"/>
  <c r="B21" i="20"/>
  <c r="E25" i="20"/>
  <c r="C29" i="20"/>
  <c r="D20" i="20"/>
  <c r="B27" i="20"/>
  <c r="D26" i="20"/>
  <c r="D29" i="20"/>
  <c r="B25" i="20"/>
  <c r="E29" i="20"/>
  <c r="E28" i="20"/>
  <c r="D28" i="20"/>
  <c r="B20" i="20"/>
  <c r="E27" i="20"/>
  <c r="E21" i="20"/>
  <c r="B24" i="20"/>
  <c r="B22" i="20"/>
  <c r="E20" i="20"/>
  <c r="C21" i="20"/>
  <c r="E22" i="20"/>
  <c r="E24" i="20"/>
  <c r="E23" i="20"/>
  <c r="E26" i="20"/>
  <c r="C27" i="20"/>
  <c r="C24" i="20"/>
  <c r="C23" i="20"/>
  <c r="D22" i="20"/>
  <c r="B26" i="20"/>
  <c r="D23" i="20"/>
  <c r="C26" i="20"/>
  <c r="C28" i="20"/>
  <c r="B23" i="20"/>
  <c r="B29" i="20"/>
  <c r="D27" i="20"/>
  <c r="C20" i="20"/>
  <c r="C22" i="20"/>
  <c r="D21" i="20"/>
  <c r="B28" i="20"/>
  <c r="D25" i="20"/>
  <c r="D24" i="20"/>
  <c r="K65" i="4" l="1"/>
  <c r="K64" i="4"/>
  <c r="K86" i="4"/>
  <c r="K88" i="4"/>
  <c r="K82" i="4"/>
  <c r="K69" i="4"/>
  <c r="K80" i="4"/>
  <c r="K77" i="4"/>
  <c r="K74" i="4"/>
  <c r="K67" i="4"/>
  <c r="K89" i="4"/>
  <c r="K90" i="4"/>
  <c r="K66" i="4"/>
  <c r="K87" i="4"/>
  <c r="K84" i="4"/>
  <c r="K85" i="4"/>
  <c r="K70" i="4"/>
  <c r="K76" i="4"/>
  <c r="K72" i="4"/>
  <c r="K73" i="4"/>
  <c r="K79" i="4"/>
  <c r="K81" i="4"/>
  <c r="K71" i="4"/>
  <c r="K83" i="4"/>
  <c r="K92" i="4"/>
  <c r="K78" i="4"/>
  <c r="K68" i="4"/>
  <c r="K91" i="4"/>
  <c r="K75" i="4"/>
  <c r="S64" i="4"/>
  <c r="S66" i="4"/>
  <c r="S65" i="4"/>
  <c r="S71" i="4"/>
  <c r="S89" i="4"/>
  <c r="S85" i="4"/>
  <c r="S77" i="4"/>
  <c r="S67" i="4"/>
  <c r="S81" i="4"/>
  <c r="S72" i="4"/>
  <c r="S90" i="4"/>
  <c r="S87" i="4"/>
  <c r="S86" i="4"/>
  <c r="S74" i="4"/>
  <c r="S80" i="4"/>
  <c r="S88" i="4"/>
  <c r="S70" i="4"/>
  <c r="S91" i="4"/>
  <c r="S75" i="4"/>
  <c r="S92" i="4"/>
  <c r="S83" i="4"/>
  <c r="S79" i="4"/>
  <c r="S73" i="4"/>
  <c r="S78" i="4"/>
  <c r="S68" i="4"/>
  <c r="S69" i="4"/>
  <c r="S76" i="4"/>
  <c r="S84" i="4"/>
  <c r="S82" i="4"/>
  <c r="C19" i="20"/>
  <c r="N124" i="4" l="1"/>
  <c r="O125" i="4"/>
  <c r="N125" i="4"/>
  <c r="C175" i="29" s="1"/>
  <c r="P125" i="4"/>
  <c r="J175" i="29" s="1"/>
  <c r="M125" i="4"/>
  <c r="A175" i="29" s="1"/>
  <c r="O124" i="4"/>
  <c r="H174" i="29" s="1"/>
  <c r="M122" i="4"/>
  <c r="A172" i="29" s="1"/>
  <c r="M124" i="4"/>
  <c r="A174" i="29" s="1"/>
  <c r="P123" i="4"/>
  <c r="J173" i="29" s="1"/>
  <c r="P124" i="4"/>
  <c r="J174" i="29" s="1"/>
  <c r="O123" i="4"/>
  <c r="H173" i="29" s="1"/>
  <c r="N123" i="4"/>
  <c r="C173" i="29" s="1"/>
  <c r="P122" i="4"/>
  <c r="J172" i="29" s="1"/>
  <c r="M123" i="4"/>
  <c r="A173" i="29" s="1"/>
  <c r="O122" i="4"/>
  <c r="H172" i="29" s="1"/>
  <c r="N122" i="4"/>
  <c r="C172" i="29" s="1"/>
  <c r="N121" i="4"/>
  <c r="C171" i="29" s="1"/>
  <c r="O120" i="4"/>
  <c r="H170" i="29" s="1"/>
  <c r="M121" i="4"/>
  <c r="A171" i="29" s="1"/>
  <c r="O121" i="4"/>
  <c r="H171" i="29" s="1"/>
  <c r="P121" i="4"/>
  <c r="J171" i="29" s="1"/>
  <c r="N120" i="4"/>
  <c r="C170" i="29" s="1"/>
  <c r="M120" i="4"/>
  <c r="A170" i="29" s="1"/>
  <c r="P120" i="4"/>
  <c r="J170" i="29" s="1"/>
  <c r="N115" i="4"/>
  <c r="C165" i="29" s="1"/>
  <c r="M119" i="4"/>
  <c r="A169" i="29" s="1"/>
  <c r="N114" i="4"/>
  <c r="C164" i="29" s="1"/>
  <c r="M113" i="4"/>
  <c r="A163" i="29" s="1"/>
  <c r="M118" i="4"/>
  <c r="A168" i="29" s="1"/>
  <c r="M115" i="4"/>
  <c r="A165" i="29" s="1"/>
  <c r="P119" i="4"/>
  <c r="J169" i="29" s="1"/>
  <c r="O115" i="4"/>
  <c r="H165" i="29" s="1"/>
  <c r="O118" i="4"/>
  <c r="H168" i="29" s="1"/>
  <c r="O117" i="4"/>
  <c r="H167" i="29" s="1"/>
  <c r="O114" i="4"/>
  <c r="H164" i="29" s="1"/>
  <c r="P115" i="4"/>
  <c r="J165" i="29" s="1"/>
  <c r="O119" i="4"/>
  <c r="H169" i="29" s="1"/>
  <c r="P114" i="4"/>
  <c r="J164" i="29" s="1"/>
  <c r="N118" i="4"/>
  <c r="C168" i="29" s="1"/>
  <c r="N119" i="4"/>
  <c r="C169" i="29" s="1"/>
  <c r="P117" i="4"/>
  <c r="J167" i="29" s="1"/>
  <c r="M114" i="4"/>
  <c r="A164" i="29" s="1"/>
  <c r="N117" i="4"/>
  <c r="C167" i="29" s="1"/>
  <c r="N113" i="4"/>
  <c r="C163" i="29" s="1"/>
  <c r="O113" i="4"/>
  <c r="H163" i="29" s="1"/>
  <c r="N112" i="4"/>
  <c r="C162" i="29" s="1"/>
  <c r="O116" i="4"/>
  <c r="H166" i="29" s="1"/>
  <c r="P113" i="4"/>
  <c r="J163" i="29" s="1"/>
  <c r="M112" i="4"/>
  <c r="A162" i="29" s="1"/>
  <c r="P118" i="4"/>
  <c r="J168" i="29" s="1"/>
  <c r="M117" i="4"/>
  <c r="A167" i="29" s="1"/>
  <c r="N111" i="4"/>
  <c r="C161" i="29" s="1"/>
  <c r="N108" i="4"/>
  <c r="C158" i="29" s="1"/>
  <c r="P112" i="4"/>
  <c r="J162" i="29" s="1"/>
  <c r="O109" i="4"/>
  <c r="H159" i="29" s="1"/>
  <c r="O112" i="4"/>
  <c r="H162" i="29" s="1"/>
  <c r="N116" i="4"/>
  <c r="C166" i="29" s="1"/>
  <c r="O111" i="4"/>
  <c r="H161" i="29" s="1"/>
  <c r="P111" i="4"/>
  <c r="J161" i="29" s="1"/>
  <c r="M110" i="4"/>
  <c r="A160" i="29" s="1"/>
  <c r="N109" i="4"/>
  <c r="C159" i="29" s="1"/>
  <c r="P116" i="4"/>
  <c r="J166" i="29" s="1"/>
  <c r="M116" i="4"/>
  <c r="A166" i="29" s="1"/>
  <c r="M111" i="4"/>
  <c r="A161" i="29" s="1"/>
  <c r="O108" i="4"/>
  <c r="H158" i="29" s="1"/>
  <c r="O110" i="4"/>
  <c r="H160" i="29" s="1"/>
  <c r="N110" i="4"/>
  <c r="C160" i="29" s="1"/>
  <c r="P110" i="4"/>
  <c r="J160" i="29" s="1"/>
  <c r="M108" i="4"/>
  <c r="A158" i="29" s="1"/>
  <c r="M109" i="4"/>
  <c r="A159" i="29" s="1"/>
  <c r="P109" i="4"/>
  <c r="J159" i="29" s="1"/>
  <c r="M107" i="4"/>
  <c r="A157" i="29" s="1"/>
  <c r="P108" i="4"/>
  <c r="J158" i="29" s="1"/>
  <c r="N107" i="4"/>
  <c r="C157" i="29" s="1"/>
  <c r="O107" i="4"/>
  <c r="H157" i="29" s="1"/>
  <c r="P107" i="4"/>
  <c r="J157" i="29" s="1"/>
  <c r="M106" i="4"/>
  <c r="A156" i="29" s="1"/>
  <c r="N105" i="4"/>
  <c r="C155" i="29" s="1"/>
  <c r="O106" i="4"/>
  <c r="H156" i="29" s="1"/>
  <c r="O105" i="4"/>
  <c r="H155" i="29" s="1"/>
  <c r="N106" i="4"/>
  <c r="C156" i="29" s="1"/>
  <c r="P106" i="4"/>
  <c r="J156" i="29" s="1"/>
  <c r="P105" i="4"/>
  <c r="J155" i="29" s="1"/>
  <c r="M105" i="4"/>
  <c r="A155" i="29" s="1"/>
  <c r="M98" i="4"/>
  <c r="A148" i="29" s="1"/>
  <c r="O98" i="4"/>
  <c r="H148" i="29" s="1"/>
  <c r="P98" i="4"/>
  <c r="J148" i="29" s="1"/>
  <c r="N98" i="4"/>
  <c r="C148" i="29" s="1"/>
  <c r="N97" i="4"/>
  <c r="C147" i="29" s="1"/>
  <c r="P96" i="4"/>
  <c r="J146" i="29" s="1"/>
  <c r="M97" i="4"/>
  <c r="A147" i="29" s="1"/>
  <c r="P97" i="4"/>
  <c r="J147" i="29" s="1"/>
  <c r="O97" i="4"/>
  <c r="H147" i="29" s="1"/>
  <c r="M96" i="4"/>
  <c r="A146" i="29" s="1"/>
  <c r="O96" i="4"/>
  <c r="H146" i="29" s="1"/>
  <c r="N96" i="4"/>
  <c r="C146" i="29" s="1"/>
  <c r="O104" i="4"/>
  <c r="H154" i="29" s="1"/>
  <c r="P99" i="4"/>
  <c r="J149" i="29" s="1"/>
  <c r="P104" i="4"/>
  <c r="J154" i="29" s="1"/>
  <c r="P101" i="4"/>
  <c r="J151" i="29" s="1"/>
  <c r="M104" i="4"/>
  <c r="A154" i="29" s="1"/>
  <c r="O101" i="4"/>
  <c r="H151" i="29" s="1"/>
  <c r="N104" i="4"/>
  <c r="C154" i="29" s="1"/>
  <c r="N101" i="4"/>
  <c r="C151" i="29" s="1"/>
  <c r="N99" i="4"/>
  <c r="C149" i="29" s="1"/>
  <c r="O100" i="4"/>
  <c r="H150" i="29" s="1"/>
  <c r="M99" i="4"/>
  <c r="A149" i="29" s="1"/>
  <c r="M101" i="4"/>
  <c r="A151" i="29" s="1"/>
  <c r="P102" i="4"/>
  <c r="J152" i="29" s="1"/>
  <c r="N102" i="4"/>
  <c r="C152" i="29" s="1"/>
  <c r="P103" i="4"/>
  <c r="J153" i="29" s="1"/>
  <c r="M102" i="4"/>
  <c r="A152" i="29" s="1"/>
  <c r="O102" i="4"/>
  <c r="H152" i="29" s="1"/>
  <c r="P100" i="4"/>
  <c r="J150" i="29" s="1"/>
  <c r="M103" i="4"/>
  <c r="A153" i="29" s="1"/>
  <c r="N103" i="4"/>
  <c r="C153" i="29" s="1"/>
  <c r="O99" i="4"/>
  <c r="H149" i="29" s="1"/>
  <c r="N100" i="4"/>
  <c r="C150" i="29" s="1"/>
  <c r="O103" i="4"/>
  <c r="H153" i="29" s="1"/>
  <c r="M100" i="4"/>
  <c r="A150" i="29" s="1"/>
  <c r="V125" i="4"/>
  <c r="J210" i="29" s="1"/>
  <c r="S115" i="4"/>
  <c r="S121" i="4"/>
  <c r="S113" i="4"/>
  <c r="A198" i="29" s="1"/>
  <c r="S103" i="4"/>
  <c r="A188" i="29" s="1"/>
  <c r="S99" i="4"/>
  <c r="S122" i="4"/>
  <c r="S118" i="4"/>
  <c r="A203" i="29" s="1"/>
  <c r="S114" i="4"/>
  <c r="A199" i="29" s="1"/>
  <c r="S110" i="4"/>
  <c r="S106" i="4"/>
  <c r="A191" i="29" s="1"/>
  <c r="S102" i="4"/>
  <c r="A187" i="29" s="1"/>
  <c r="S98" i="4"/>
  <c r="A183" i="29" s="1"/>
  <c r="S119" i="4"/>
  <c r="S111" i="4"/>
  <c r="A196" i="29" s="1"/>
  <c r="S105" i="4"/>
  <c r="A190" i="29" s="1"/>
  <c r="S125" i="4"/>
  <c r="S117" i="4"/>
  <c r="S109" i="4"/>
  <c r="A194" i="29" s="1"/>
  <c r="S101" i="4"/>
  <c r="S124" i="4"/>
  <c r="S120" i="4"/>
  <c r="S116" i="4"/>
  <c r="A201" i="29" s="1"/>
  <c r="S112" i="4"/>
  <c r="A197" i="29" s="1"/>
  <c r="S108" i="4"/>
  <c r="A193" i="29" s="1"/>
  <c r="S104" i="4"/>
  <c r="S100" i="4"/>
  <c r="A185" i="29" s="1"/>
  <c r="S123" i="4"/>
  <c r="A208" i="29" s="1"/>
  <c r="S107" i="4"/>
  <c r="A192" i="29" s="1"/>
  <c r="S97" i="4"/>
  <c r="A210" i="29"/>
  <c r="U125" i="4"/>
  <c r="H210" i="29" s="1"/>
  <c r="T125" i="4"/>
  <c r="C210" i="29" s="1"/>
  <c r="V123" i="4"/>
  <c r="J208" i="29" s="1"/>
  <c r="A209" i="29"/>
  <c r="T124" i="4"/>
  <c r="C209" i="29" s="1"/>
  <c r="U124" i="4"/>
  <c r="H209" i="29" s="1"/>
  <c r="V124" i="4"/>
  <c r="J209" i="29" s="1"/>
  <c r="U123" i="4"/>
  <c r="H208" i="29" s="1"/>
  <c r="T123" i="4"/>
  <c r="C208" i="29" s="1"/>
  <c r="V121" i="4"/>
  <c r="J206" i="29" s="1"/>
  <c r="A207" i="29"/>
  <c r="T122" i="4"/>
  <c r="C207" i="29" s="1"/>
  <c r="U122" i="4"/>
  <c r="H207" i="29" s="1"/>
  <c r="V122" i="4"/>
  <c r="J207" i="29" s="1"/>
  <c r="A206" i="29"/>
  <c r="U121" i="4"/>
  <c r="H206" i="29" s="1"/>
  <c r="T118" i="4"/>
  <c r="C203" i="29" s="1"/>
  <c r="T121" i="4"/>
  <c r="C206" i="29" s="1"/>
  <c r="U118" i="4"/>
  <c r="H203" i="29" s="1"/>
  <c r="T120" i="4"/>
  <c r="C205" i="29" s="1"/>
  <c r="U120" i="4"/>
  <c r="H205" i="29" s="1"/>
  <c r="V119" i="4"/>
  <c r="J204" i="29" s="1"/>
  <c r="V118" i="4"/>
  <c r="J203" i="29" s="1"/>
  <c r="A205" i="29"/>
  <c r="V120" i="4"/>
  <c r="J205" i="29" s="1"/>
  <c r="T119" i="4"/>
  <c r="C204" i="29" s="1"/>
  <c r="A204" i="29"/>
  <c r="U119" i="4"/>
  <c r="H204" i="29" s="1"/>
  <c r="V116" i="4"/>
  <c r="J201" i="29" s="1"/>
  <c r="T117" i="4"/>
  <c r="C202" i="29" s="1"/>
  <c r="A202" i="29"/>
  <c r="U117" i="4"/>
  <c r="H202" i="29" s="1"/>
  <c r="V117" i="4"/>
  <c r="J202" i="29" s="1"/>
  <c r="U116" i="4"/>
  <c r="H201" i="29" s="1"/>
  <c r="T116" i="4"/>
  <c r="C201" i="29" s="1"/>
  <c r="V114" i="4"/>
  <c r="J199" i="29" s="1"/>
  <c r="U115" i="4"/>
  <c r="H200" i="29" s="1"/>
  <c r="A200" i="29"/>
  <c r="T115" i="4"/>
  <c r="C200" i="29" s="1"/>
  <c r="V115" i="4"/>
  <c r="J200" i="29" s="1"/>
  <c r="U114" i="4"/>
  <c r="H199" i="29" s="1"/>
  <c r="T114" i="4"/>
  <c r="C199" i="29" s="1"/>
  <c r="V112" i="4"/>
  <c r="J197" i="29" s="1"/>
  <c r="T113" i="4"/>
  <c r="C198" i="29" s="1"/>
  <c r="U113" i="4"/>
  <c r="H198" i="29" s="1"/>
  <c r="V113" i="4"/>
  <c r="J198" i="29" s="1"/>
  <c r="U112" i="4"/>
  <c r="H197" i="29" s="1"/>
  <c r="T112" i="4"/>
  <c r="C197" i="29" s="1"/>
  <c r="V110" i="4"/>
  <c r="J195" i="29" s="1"/>
  <c r="T111" i="4"/>
  <c r="C196" i="29" s="1"/>
  <c r="U111" i="4"/>
  <c r="H196" i="29" s="1"/>
  <c r="V111" i="4"/>
  <c r="J196" i="29" s="1"/>
  <c r="U110" i="4"/>
  <c r="H195" i="29" s="1"/>
  <c r="A195" i="29"/>
  <c r="T110" i="4"/>
  <c r="C195" i="29" s="1"/>
  <c r="V108" i="4"/>
  <c r="J193" i="29" s="1"/>
  <c r="T109" i="4"/>
  <c r="C194" i="29" s="1"/>
  <c r="U109" i="4"/>
  <c r="H194" i="29" s="1"/>
  <c r="V109" i="4"/>
  <c r="J194" i="29" s="1"/>
  <c r="U108" i="4"/>
  <c r="H193" i="29" s="1"/>
  <c r="T108" i="4"/>
  <c r="C193" i="29" s="1"/>
  <c r="V106" i="4"/>
  <c r="J191" i="29" s="1"/>
  <c r="T107" i="4"/>
  <c r="C192" i="29" s="1"/>
  <c r="U107" i="4"/>
  <c r="H192" i="29" s="1"/>
  <c r="V107" i="4"/>
  <c r="J192" i="29" s="1"/>
  <c r="U106" i="4"/>
  <c r="H191" i="29" s="1"/>
  <c r="T106" i="4"/>
  <c r="C191" i="29" s="1"/>
  <c r="V104" i="4"/>
  <c r="J189" i="29" s="1"/>
  <c r="T105" i="4"/>
  <c r="C190" i="29" s="1"/>
  <c r="U105" i="4"/>
  <c r="H190" i="29" s="1"/>
  <c r="V105" i="4"/>
  <c r="J190" i="29" s="1"/>
  <c r="T99" i="4"/>
  <c r="C184" i="29" s="1"/>
  <c r="U104" i="4"/>
  <c r="H189" i="29" s="1"/>
  <c r="A189" i="29"/>
  <c r="T97" i="4"/>
  <c r="C182" i="29" s="1"/>
  <c r="T104" i="4"/>
  <c r="C189" i="29" s="1"/>
  <c r="T103" i="4"/>
  <c r="C188" i="29" s="1"/>
  <c r="U98" i="4"/>
  <c r="H183" i="29" s="1"/>
  <c r="U103" i="4"/>
  <c r="H188" i="29" s="1"/>
  <c r="V103" i="4"/>
  <c r="J188" i="29" s="1"/>
  <c r="T102" i="4"/>
  <c r="C187" i="29" s="1"/>
  <c r="V102" i="4"/>
  <c r="J187" i="29" s="1"/>
  <c r="T96" i="4"/>
  <c r="C181" i="29" s="1"/>
  <c r="U102" i="4"/>
  <c r="H187" i="29" s="1"/>
  <c r="H175" i="29"/>
  <c r="C174" i="29"/>
  <c r="A186" i="29"/>
  <c r="U100" i="4"/>
  <c r="H185" i="29" s="1"/>
  <c r="T101" i="4"/>
  <c r="C186" i="29" s="1"/>
  <c r="V96" i="4"/>
  <c r="J181" i="29" s="1"/>
  <c r="A182" i="29"/>
  <c r="A184" i="29"/>
  <c r="V101" i="4"/>
  <c r="J186" i="29" s="1"/>
  <c r="U96" i="4"/>
  <c r="H181" i="29" s="1"/>
  <c r="S96" i="4"/>
  <c r="A181" i="29" s="1"/>
  <c r="U97" i="4"/>
  <c r="H182" i="29" s="1"/>
  <c r="V97" i="4"/>
  <c r="J182" i="29" s="1"/>
  <c r="T98" i="4"/>
  <c r="C183" i="29" s="1"/>
  <c r="V98" i="4"/>
  <c r="J183" i="29" s="1"/>
  <c r="U99" i="4"/>
  <c r="H184" i="29" s="1"/>
  <c r="V99" i="4"/>
  <c r="J184" i="29" s="1"/>
  <c r="T100" i="4"/>
  <c r="C185" i="29" s="1"/>
  <c r="V100" i="4"/>
  <c r="J185" i="29" s="1"/>
  <c r="U101" i="4"/>
  <c r="H186" i="29" s="1"/>
</calcChain>
</file>

<file path=xl/sharedStrings.xml><?xml version="1.0" encoding="utf-8"?>
<sst xmlns="http://schemas.openxmlformats.org/spreadsheetml/2006/main" count="1003" uniqueCount="636">
  <si>
    <t xml:space="preserve">ESSENTIAL SERVICE 1:  Monitor Health Status to Identify Community Health Problems </t>
  </si>
  <si>
    <t>1.1.1</t>
  </si>
  <si>
    <t>1.1.2</t>
  </si>
  <si>
    <t>1.1.3</t>
  </si>
  <si>
    <t>1.2.1</t>
  </si>
  <si>
    <t>1.2.2</t>
  </si>
  <si>
    <t>1.2.3</t>
  </si>
  <si>
    <t>1.3.1</t>
  </si>
  <si>
    <t>1.3.2</t>
  </si>
  <si>
    <t xml:space="preserve">ESSENTIAL SERVICE 2:  Diagnose and Investigate Health Problems and Health Hazards </t>
  </si>
  <si>
    <t>2.1.1</t>
  </si>
  <si>
    <t>2.1.2</t>
  </si>
  <si>
    <t>2.1.3</t>
  </si>
  <si>
    <t>2.2.1</t>
  </si>
  <si>
    <t>2.2.2</t>
  </si>
  <si>
    <t>2.3.1</t>
  </si>
  <si>
    <t>2.3.2</t>
  </si>
  <si>
    <t xml:space="preserve">ESSENTIAL SERVICE 3:  Inform, Educate, and Empower People about Health Issues </t>
  </si>
  <si>
    <t>3.1.1</t>
  </si>
  <si>
    <t>3.1.2</t>
  </si>
  <si>
    <t>3.1.3</t>
  </si>
  <si>
    <t>3.2.1</t>
  </si>
  <si>
    <t>3.2.2</t>
  </si>
  <si>
    <t>3.3.1</t>
  </si>
  <si>
    <t>3.3.2</t>
  </si>
  <si>
    <t>4.1.1</t>
  </si>
  <si>
    <t>4.1.2</t>
  </si>
  <si>
    <t>4.2.1</t>
  </si>
  <si>
    <t>4.2.2</t>
  </si>
  <si>
    <t xml:space="preserve">ESSENTIAL SERVICE 6:  Enforce Laws and Regulations that Protect Health and Ensure Safety </t>
  </si>
  <si>
    <t>6.1.1</t>
  </si>
  <si>
    <t>6.1.2</t>
  </si>
  <si>
    <t>6.1.3</t>
  </si>
  <si>
    <t>6.1.4</t>
  </si>
  <si>
    <t>6.2.1</t>
  </si>
  <si>
    <t>6.2.2</t>
  </si>
  <si>
    <t>6.3.1</t>
  </si>
  <si>
    <t>6.3.2</t>
  </si>
  <si>
    <t>7.1.1</t>
  </si>
  <si>
    <t>7.1.2</t>
  </si>
  <si>
    <t>7.1.3</t>
  </si>
  <si>
    <t>7.1.4</t>
  </si>
  <si>
    <t>7.2.1</t>
  </si>
  <si>
    <t>7.2.2</t>
  </si>
  <si>
    <t xml:space="preserve">ESSENTIAL SERVICE 8:  Assure a Competent Public and Personal Health Care Workforce </t>
  </si>
  <si>
    <t>8.1.1</t>
  </si>
  <si>
    <t>8.1.2</t>
  </si>
  <si>
    <t>8.1.3</t>
  </si>
  <si>
    <t>8.2.1</t>
  </si>
  <si>
    <t>8.2.2</t>
  </si>
  <si>
    <t>8.3.1</t>
  </si>
  <si>
    <t>8.3.2</t>
  </si>
  <si>
    <t>8.3.3</t>
  </si>
  <si>
    <t>8.4.1</t>
  </si>
  <si>
    <t>8.4.2</t>
  </si>
  <si>
    <t>8.4.3</t>
  </si>
  <si>
    <t xml:space="preserve">ESSENTIAL SERVICE 9:  Evaluate Effectiveness, Accessibility, and Quality of Personal and Population-Based Health Services </t>
  </si>
  <si>
    <t>9.1.1</t>
  </si>
  <si>
    <t>9.1.2</t>
  </si>
  <si>
    <t>9.1.3</t>
  </si>
  <si>
    <t>9.1.4</t>
  </si>
  <si>
    <t>9.2.1</t>
  </si>
  <si>
    <t>9.2.2</t>
  </si>
  <si>
    <t>9.2.3</t>
  </si>
  <si>
    <t>9.3.1</t>
  </si>
  <si>
    <t>9.3.2</t>
  </si>
  <si>
    <t>9.3.3</t>
  </si>
  <si>
    <t xml:space="preserve">ESSENTIAL SERVICE 10:  Research for New Insights and Innovative Solutions to Health Problems </t>
  </si>
  <si>
    <t>10.1.1</t>
  </si>
  <si>
    <t>10.1.2</t>
  </si>
  <si>
    <t>10.2.1</t>
  </si>
  <si>
    <t>10.2.2</t>
  </si>
  <si>
    <t>10.3.1</t>
  </si>
  <si>
    <t>10.3.2</t>
  </si>
  <si>
    <t>5.1.1</t>
  </si>
  <si>
    <t>5.1.2</t>
  </si>
  <si>
    <t>5.1.3</t>
  </si>
  <si>
    <t>5.2.1</t>
  </si>
  <si>
    <t>5.2.2</t>
  </si>
  <si>
    <t>5.2.3</t>
  </si>
  <si>
    <t>5.3.1</t>
  </si>
  <si>
    <t>5.3.2</t>
  </si>
  <si>
    <t>5.3.3</t>
  </si>
  <si>
    <t>5.4.1</t>
  </si>
  <si>
    <t>5.4.2</t>
  </si>
  <si>
    <t>5.4.3</t>
  </si>
  <si>
    <t>Question</t>
  </si>
  <si>
    <t>Response</t>
  </si>
  <si>
    <t>P1.1</t>
  </si>
  <si>
    <t>P1.2</t>
  </si>
  <si>
    <t>P1.3</t>
  </si>
  <si>
    <t>P2.1</t>
  </si>
  <si>
    <t>P2.2</t>
  </si>
  <si>
    <t>P2.3</t>
  </si>
  <si>
    <t>P3.1</t>
  </si>
  <si>
    <t>P3.2</t>
  </si>
  <si>
    <t>P3.3</t>
  </si>
  <si>
    <t>P4.1</t>
  </si>
  <si>
    <t>P4.2</t>
  </si>
  <si>
    <t>P5.1</t>
  </si>
  <si>
    <t>P5.2</t>
  </si>
  <si>
    <t>P5.3</t>
  </si>
  <si>
    <t>P5.4</t>
  </si>
  <si>
    <t>P6.1</t>
  </si>
  <si>
    <t>P6.2</t>
  </si>
  <si>
    <t>P6.3</t>
  </si>
  <si>
    <t>P7.1</t>
  </si>
  <si>
    <t>P7.2</t>
  </si>
  <si>
    <t>P8.1</t>
  </si>
  <si>
    <t>P8.2</t>
  </si>
  <si>
    <t>P8.3</t>
  </si>
  <si>
    <t>P8.4</t>
  </si>
  <si>
    <t>P9.1</t>
  </si>
  <si>
    <t>P9.2</t>
  </si>
  <si>
    <t>P9.3</t>
  </si>
  <si>
    <t>P10.1</t>
  </si>
  <si>
    <t>P10.2</t>
  </si>
  <si>
    <t>P10.3</t>
  </si>
  <si>
    <t>Performance Scores</t>
  </si>
  <si>
    <t>Conduct regular community health assessments?</t>
  </si>
  <si>
    <t>Model Standard:  Current Technology to Manage and Communicate Population Health Data</t>
  </si>
  <si>
    <t>Analyze health data, including geographic information, to see where health problems exist?</t>
  </si>
  <si>
    <t>Model Standard:  Maintenance of Population Health Registries</t>
  </si>
  <si>
    <t>Collect data on specific health concerns to provide the data to population health registries in a timely manner, consistent with current standards?</t>
  </si>
  <si>
    <t>Use information from population health registries in community health assessments or other analyses?</t>
  </si>
  <si>
    <t>Model Standard:  Identification and Surveillance of Health Threats</t>
  </si>
  <si>
    <t>Participate in a comprehensive surveillance system with national, state and local partners to identify, monitor, share information, and understand emerging health problems and threats?</t>
  </si>
  <si>
    <t>Provide and collect timely and complete information on reportable diseases and potential disasters, emergencies and emerging threats (natural and manmade)?</t>
  </si>
  <si>
    <t>Assure that the best available resources are used to support surveillance systems and activities, including information technology, communication systems, and professional expertise?</t>
  </si>
  <si>
    <t>Model Standard:  Investigation and Response to Public Health Threats and Emergencies</t>
  </si>
  <si>
    <t>Maintain written instructions on how to handle communicable disease outbreaks and toxic exposure incidents, including details about case finding, contact tracing, and source identification and containment?</t>
  </si>
  <si>
    <t>Develop written rules to follow in the immediate investigation of public health threats and emergencies, including natural and intentional disasters?</t>
  </si>
  <si>
    <t>Designate a jurisdictional Emergency Response Coordinator?</t>
  </si>
  <si>
    <t>2.2.3</t>
  </si>
  <si>
    <t>2.2.4</t>
  </si>
  <si>
    <t>2.2.5</t>
  </si>
  <si>
    <t>2.2.6</t>
  </si>
  <si>
    <t>Model Standard:  Laboratory Support for Investigation of Health Threats</t>
  </si>
  <si>
    <t>Have ready access to laboratories that can meet routine public health needs for finding out what health problems are occurring?</t>
  </si>
  <si>
    <t>Maintain constant (24/7) access to laboratories that can meet public health needs during emergencies, threats, and other hazards?</t>
  </si>
  <si>
    <t>Use only licensed or credentialed laboratories?</t>
  </si>
  <si>
    <t>Maintain a written list of rules related to laboratories, for handling samples (collecting, labeling, storing, transporting, and delivering), for determining who is in charge of the samples at what point, and for reporting the results?</t>
  </si>
  <si>
    <t>2.3.3</t>
  </si>
  <si>
    <t>2.3.4</t>
  </si>
  <si>
    <t>Model Standard:  Health Education and Promotion</t>
  </si>
  <si>
    <t>Provide policymakers, stakeholders, and the public with ongoing analyses of community health status and related recommendations for health promotion policies?</t>
  </si>
  <si>
    <t>Coordinate health promotion and health education activities to reach individual, interpersonal, community, and societal levels?</t>
  </si>
  <si>
    <t>Model Standard:  Health Communication</t>
  </si>
  <si>
    <t>Develop health communication plans for relating to media and the public and for sharing information among LPHS organizations?</t>
  </si>
  <si>
    <t>Use relationships with different media providers (e.g. print, radio, television, and the internet) to share health information, matching the message with the target audience?</t>
  </si>
  <si>
    <t>Identify and train spokespersons on public health issues?</t>
  </si>
  <si>
    <t>Model Standard:  Risk Communication</t>
  </si>
  <si>
    <t>3.3.3</t>
  </si>
  <si>
    <t>3.2.3</t>
  </si>
  <si>
    <t>ESSENTIAL SERVICE 4:  Mobilize Community Partnerships to Identify and Solve Health Problems</t>
  </si>
  <si>
    <t>Model Standard: Constituency Development</t>
  </si>
  <si>
    <t>Maintain a complete and current directory of community organizations?</t>
  </si>
  <si>
    <t>Follow an established process for identifying key constituents related to overall public health interests and particular health concerns?</t>
  </si>
  <si>
    <t>Create forums for communication of public health issues?</t>
  </si>
  <si>
    <t>4.1.3</t>
  </si>
  <si>
    <t>4.1.4</t>
  </si>
  <si>
    <t>Model Standard:  Community Partnerships</t>
  </si>
  <si>
    <t>Establish community partnerships and strategic alliances to provide a comprehensive approach to improving health in the community?</t>
  </si>
  <si>
    <t>Establish a broad-based community health improvement committee?</t>
  </si>
  <si>
    <t>Assess how well community partnerships and strategic alliances are working to improve community health?</t>
  </si>
  <si>
    <t>4.2.3</t>
  </si>
  <si>
    <t xml:space="preserve">ESSENTIAL SERVICE 5:  Develop Policies and Plans that Support Individual and Community Health Efforts </t>
  </si>
  <si>
    <t>Model Standard:  Governmental Presence at the Local Level</t>
  </si>
  <si>
    <t>See that the local health department is accredited through the national voluntary accreditation program?</t>
  </si>
  <si>
    <t>Assure that the local health department has enough resources to do its part in providing essential public health services?</t>
  </si>
  <si>
    <t>Model Standard:  Public Health Policy Development</t>
  </si>
  <si>
    <t>Alert policymakers and the community of the possible public health impacts (both intended and unintended) from current and/or proposed policies?</t>
  </si>
  <si>
    <t>Review existing policies at least every three to five years?</t>
  </si>
  <si>
    <t>Model Standard:  Community Health Improvement Process and Strategic Planning</t>
  </si>
  <si>
    <t>Establish a community health improvement process, with broad- based diverse participation, that uses information from both the community health assessment and the perceptions of community members?</t>
  </si>
  <si>
    <t>Develop strategies to achieve community health improvement objectives, including a description of organizations accountable for specific steps?</t>
  </si>
  <si>
    <t>Connect organizational strategic plans with the Community Health Improvement Plan?</t>
  </si>
  <si>
    <t>Model Standard:  Plan for Public Health Emergencies</t>
  </si>
  <si>
    <t>Develop a plan that defines when it would be used, who would do what tasks, what standard operating procedures would be put in place, and what alert and evacuation protocols would be followed?</t>
  </si>
  <si>
    <t>Test the plan through regular drills and revise the plan as needed, at least every two years?</t>
  </si>
  <si>
    <t>Model Standard:  Review and Evaluation of Laws, Regulations, and Ordinances</t>
  </si>
  <si>
    <t>Identify public health issues that can be addressed through laws, regulations, or ordinances?</t>
  </si>
  <si>
    <t>Stay up-to-date with current laws, regulations, and ordinances that prevent, promote, or protect public health on the federal, state, and local levels?</t>
  </si>
  <si>
    <t>Have access to legal counsel for technical assistance when reviewing laws, regulations, or ordinances?</t>
  </si>
  <si>
    <t>Model Standard:  Involvement in the Improvement of Laws, Regulations, and Ordinances</t>
  </si>
  <si>
    <t>Identify local public health issues that are inadequately addressed in existing laws, regulations, and ordinances?</t>
  </si>
  <si>
    <t>Participate in changing existing laws, regulations, and ordinances, and/or creating new laws, regulations, and ordinances to protect and promote the public health?</t>
  </si>
  <si>
    <t>Provide technical assistance in drafting the language for proposed changes or new laws, regulations, and ordinances?</t>
  </si>
  <si>
    <t>Model Standard:  Enforcement of Laws, Regulations, and Ordinances</t>
  </si>
  <si>
    <t>Identify organizations that have the authority to enforce public health laws, regulations, and ordinances?</t>
  </si>
  <si>
    <t>Assure that a local health department (or other governmental public health entity) has the authority to act in public health emergencies?</t>
  </si>
  <si>
    <t>Assure that all enforcement activities related to public health codes are done within the law?</t>
  </si>
  <si>
    <t>Evaluate how well local organizations comply with public health laws?</t>
  </si>
  <si>
    <t>6.3.3</t>
  </si>
  <si>
    <t>6.3.4</t>
  </si>
  <si>
    <t>6.3.5</t>
  </si>
  <si>
    <t xml:space="preserve">ESSENTIAL SERVICE 7:  Link People to Needed Personal Health Services and Assure the Provision of Health Care when Otherwise Unavailable </t>
  </si>
  <si>
    <t>Model Standard:  Identification of Personal Health Service Needs of Populations</t>
  </si>
  <si>
    <t>Identify groups of people in the community who have trouble accessing or connecting to personal health services?</t>
  </si>
  <si>
    <t>Identify all personal health service needs and unmet needs throughout the community?</t>
  </si>
  <si>
    <t>Understand the reasons that people do not get the care they need?</t>
  </si>
  <si>
    <t>Model Standard:  Assuring the Linkage of People to Personal Health Services</t>
  </si>
  <si>
    <t>Connect (or link) people to organizations that can provide the personal health services they may need?</t>
  </si>
  <si>
    <t>Help people access personal health services, in a way that takes into account the unique needs of different populations?</t>
  </si>
  <si>
    <t>Coordinate the delivery of personal health and social services so that everyone has access to the care they need?</t>
  </si>
  <si>
    <t>7.2.3</t>
  </si>
  <si>
    <t>7.2.4</t>
  </si>
  <si>
    <t>Model Standard:  Workforce Assessment, Planning, and Development</t>
  </si>
  <si>
    <t>Set up a process and a schedule to track the numbers and types of LPHS jobs and the knowledge, skills, and abilities that they require whether those jobs are in the public or private sector?</t>
  </si>
  <si>
    <t>Review the information from the workforce assessment and use it to find and address gaps in the local public health workforce?</t>
  </si>
  <si>
    <t>Provide information from the workforce assessment to other community organizations and groups, including governing bodies and public and private agencies, for use in their organizational planning?</t>
  </si>
  <si>
    <t>Model Standard:  Public Health Workforce Standards</t>
  </si>
  <si>
    <t>Make sure that all members of the public health workforce have the required certificates, licenses, and education needed to fulfill their job duties and meet the law?</t>
  </si>
  <si>
    <t>Develop and maintain job standards and position descriptions based in the core knowledge, skills, and abilities needed to provide the essential public health services?</t>
  </si>
  <si>
    <t>Base the hiring and performance review of members of the public health workforce in public health competencies?</t>
  </si>
  <si>
    <t>Model Standard:  Life-Long Learning through Continuing Education, Training, and Mentoring</t>
  </si>
  <si>
    <t>Identify education and training needs and encourage the workforce to participate in available education and training?</t>
  </si>
  <si>
    <t>Provide ways for workers to develop core skills related to essential public health services?</t>
  </si>
  <si>
    <t>Develop incentives for workforce training, such as tuition reimbursement, time off for class, and pay increases?</t>
  </si>
  <si>
    <t>Continually train the public health workforce to deliver services in a cultural competent manner and understand social determinants of health?</t>
  </si>
  <si>
    <t>8.2.3</t>
  </si>
  <si>
    <t>8.3.4</t>
  </si>
  <si>
    <t>8.3.5</t>
  </si>
  <si>
    <t>Model Standard:  Public Health Leadership Development</t>
  </si>
  <si>
    <t>Provide access to formal and informal leadership development opportunities for employees at all organizational levels?</t>
  </si>
  <si>
    <t>Create a shared vision of community health and the public health system, welcoming all leaders and community members to work together?</t>
  </si>
  <si>
    <t>Ensure that organizations and individuals have opportunities to provide leadership in areas where they have knowledge, skills, or access to resources?</t>
  </si>
  <si>
    <t>Provide opportunities for the development of leaders representative of the diversity within the community?</t>
  </si>
  <si>
    <t>8.4.4</t>
  </si>
  <si>
    <t>Model Standard:  Evaluation of Population-Based Health Services</t>
  </si>
  <si>
    <t>Evaluate how well population-based health services are working, including whether the goals that were set for programs were achieved?</t>
  </si>
  <si>
    <t>Identify gaps in the provision of population-based health services?</t>
  </si>
  <si>
    <t>Use evaluation findings to improve plans and services?</t>
  </si>
  <si>
    <t>Model Standard:  Evaluation of Personal Health Services</t>
  </si>
  <si>
    <t>Evaluate the accessibility, quality, and effectiveness of personal health services?</t>
  </si>
  <si>
    <t>Compare the quality of personal health services to established guidelines?</t>
  </si>
  <si>
    <t>Measure satisfaction with personal health services?</t>
  </si>
  <si>
    <t>9.2.4</t>
  </si>
  <si>
    <t>9.2.5</t>
  </si>
  <si>
    <t>Model Standard:  Evaluation of the Local Public Health System</t>
  </si>
  <si>
    <t>Identify all public, private, and voluntary organizations that provide essential public health services?</t>
  </si>
  <si>
    <t>Evaluate how well LPHS activities meet the needs of the community at least every five years, using guidelines that describe a model LPHS and involving all entities contributing to essential public health services?</t>
  </si>
  <si>
    <t>Assess how well the organizations in the LPHS are communicating, connecting, and coordinating services?</t>
  </si>
  <si>
    <t>Use results from the evaluation process to improve the LPHS?</t>
  </si>
  <si>
    <t>9.3.4</t>
  </si>
  <si>
    <t>Model Standard:  Fostering Innovation</t>
  </si>
  <si>
    <t>Provide staff with the time and resources to pilot test or conduct studies to test new solutions to public health problems and see how well they actually work?</t>
  </si>
  <si>
    <t>Suggest ideas about what currently needs to be studied in public health to organizations that do research?</t>
  </si>
  <si>
    <t>Keep up with information from other agencies and organizations at the local, state, and national levels about current best practices in public health?</t>
  </si>
  <si>
    <t>Encourage community participation in research, including deciding what will be studied, conducting research, and in sharing results?</t>
  </si>
  <si>
    <t>10.1.3</t>
  </si>
  <si>
    <t>10.1.4</t>
  </si>
  <si>
    <t>Model Standard:  Linkage with Institutions of Higher Learning and/or Research</t>
  </si>
  <si>
    <t>Develop relationships with colleges, universities, or other research organizations, with a free flow of information, to create formal and informal arrangements to work together?</t>
  </si>
  <si>
    <t>Partner with colleges, universities, or other research organizations to do public health research, including community-based participatory research?</t>
  </si>
  <si>
    <t>Encourage colleges, universities, and other research organizations to work together with LPHS organizations to develop projects, including field training and continuing education?</t>
  </si>
  <si>
    <t>10.2.3</t>
  </si>
  <si>
    <t>Model Standard:  Capacity to Initiate or Participate in Research</t>
  </si>
  <si>
    <t>Collaborate with researchers who offer the knowledge and skills to design and conduct health-related studies?</t>
  </si>
  <si>
    <t>Support research with the necessary infrastructure and resources, including facilities, equipment, databases, information technology, funding, and other resources?</t>
  </si>
  <si>
    <t>Share findings with public health colleagues and the community broadly, through journals, websites, community meetings, etc?</t>
  </si>
  <si>
    <t>Evaluate public health systems research efforts throughout all stages of work from planning to impact on local public health practice?</t>
  </si>
  <si>
    <t>10.3.3</t>
  </si>
  <si>
    <t>10.3.4</t>
  </si>
  <si>
    <t>6.2.3</t>
  </si>
  <si>
    <t>1.2  Current Technology</t>
  </si>
  <si>
    <t>1.3  Registries</t>
  </si>
  <si>
    <t>2.1  Identification/Surveillance</t>
  </si>
  <si>
    <t>2.2  Emergency Response</t>
  </si>
  <si>
    <t>2.3  Laboratories</t>
  </si>
  <si>
    <t>3.2  Health Communication</t>
  </si>
  <si>
    <t>3.3  Risk Communication</t>
  </si>
  <si>
    <t>4.1  Constituency Development</t>
  </si>
  <si>
    <t>4.2  Community Partnerships</t>
  </si>
  <si>
    <t>5.2  Policy Development</t>
  </si>
  <si>
    <t>5.4  Emergency Plan</t>
  </si>
  <si>
    <t>6.1  Review Laws</t>
  </si>
  <si>
    <t>6.2  Improve Laws</t>
  </si>
  <si>
    <t>6.3  Enforce Laws</t>
  </si>
  <si>
    <t>7.2  Assure Linkage</t>
  </si>
  <si>
    <t>8.1  Workforce Assessment</t>
  </si>
  <si>
    <t>8.2  Workforce Standards</t>
  </si>
  <si>
    <t>10.1  Foster Innovation</t>
  </si>
  <si>
    <t>10.2  Academic Linkages</t>
  </si>
  <si>
    <t>10.3  Research Capacity</t>
  </si>
  <si>
    <t>A1.1</t>
  </si>
  <si>
    <t>A1.2</t>
  </si>
  <si>
    <t>A1.3</t>
  </si>
  <si>
    <t>A2.1</t>
  </si>
  <si>
    <t>A2.2</t>
  </si>
  <si>
    <t>A2.3</t>
  </si>
  <si>
    <t>A3.1</t>
  </si>
  <si>
    <t>A3.2</t>
  </si>
  <si>
    <t>A3.3</t>
  </si>
  <si>
    <t>A4.1</t>
  </si>
  <si>
    <t>A4.2</t>
  </si>
  <si>
    <t>A5.1</t>
  </si>
  <si>
    <t>A5.2</t>
  </si>
  <si>
    <t>A5.3</t>
  </si>
  <si>
    <t>A6.1</t>
  </si>
  <si>
    <t>A6.2</t>
  </si>
  <si>
    <t>A6.3</t>
  </si>
  <si>
    <t>A7.1</t>
  </si>
  <si>
    <t>A7.2</t>
  </si>
  <si>
    <t>A8.1</t>
  </si>
  <si>
    <t>A8.2</t>
  </si>
  <si>
    <t>A8.3</t>
  </si>
  <si>
    <t>A8.4</t>
  </si>
  <si>
    <t>A9.1</t>
  </si>
  <si>
    <t>A9.2</t>
  </si>
  <si>
    <t>How much of this model standard - Evaluation of Personal Health Services - is achieved through the direct contribution of the local health department?</t>
  </si>
  <si>
    <t>A9.3</t>
  </si>
  <si>
    <t>A10.1</t>
  </si>
  <si>
    <t>A10.2</t>
  </si>
  <si>
    <t>A10.3</t>
  </si>
  <si>
    <t xml:space="preserve">ES 1:  Monitor Health Status </t>
  </si>
  <si>
    <t xml:space="preserve">ES 2:  Diagnose and Investigate </t>
  </si>
  <si>
    <t>ES 3:  Educate/Empower</t>
  </si>
  <si>
    <t xml:space="preserve">ES 4:  Mobilize Partnerships </t>
  </si>
  <si>
    <t xml:space="preserve">ES 5:  Develop Policies/Plans </t>
  </si>
  <si>
    <t xml:space="preserve">ES 6:  Enforce Laws </t>
  </si>
  <si>
    <t>ES 7:  Link to Health Services</t>
  </si>
  <si>
    <t xml:space="preserve">ES 8:  Assure Workforce </t>
  </si>
  <si>
    <t xml:space="preserve">ES 9:  Evaluate Services </t>
  </si>
  <si>
    <t>ES 10:  Research/Innovations</t>
  </si>
  <si>
    <t>Min</t>
  </si>
  <si>
    <t>Max</t>
  </si>
  <si>
    <t>Agency Contribution Scores</t>
  </si>
  <si>
    <t>Continuously update the community health assessment with current information?</t>
  </si>
  <si>
    <t>Promote the use of the community health assessment among community members and partners?</t>
  </si>
  <si>
    <t>Use the best available technology and methods to display data on the public’s health?</t>
  </si>
  <si>
    <t>Prepare to rapidly respond to public health emergencies according to emergency operations coordination guidelines?</t>
  </si>
  <si>
    <t>Identify personnel with the technical expertise to rapidly respond to possible biological, chemical, or and nuclear public health emergencies?</t>
  </si>
  <si>
    <t>Evaluate incidents for effectiveness and opportunities for improvement?</t>
  </si>
  <si>
    <t>Engage the community throughout the process of setting priorities, developing plans and implementing health education and health promotion activities?</t>
  </si>
  <si>
    <t>Develop an emergency communications plan for each stage of an emergency to allow for the effective dissemination of information?</t>
  </si>
  <si>
    <t>Make sure resources are available for a rapid emergency communication response?</t>
  </si>
  <si>
    <t>Provide risk communication training for employees and volunteers?</t>
  </si>
  <si>
    <t>Encourage constituents to participate in activities to improve community health?</t>
  </si>
  <si>
    <t>Support the work of a local health department dedicated to the public health to make sure the essential public health services are provided?</t>
  </si>
  <si>
    <t>Contribute to public health policies by engaging in activities that inform the policy development process?</t>
  </si>
  <si>
    <t>Support a workgroup to develop and maintain preparedness and response plans?</t>
  </si>
  <si>
    <t>Review existing public health laws, regulations, and ordinances at least once every five years?</t>
  </si>
  <si>
    <t>Educate individuals and organizations about relevant laws, regulations, and ordinances?</t>
  </si>
  <si>
    <t>Defines partner roles and responsibilities to respond to the unmet needs of the community?</t>
  </si>
  <si>
    <t>Help people sign up for public benefits that are available to them (e.g., Medicaid or medical and prescription assistance programs)?</t>
  </si>
  <si>
    <t>Create and support collaborations between organizations within the public health system for training and education?</t>
  </si>
  <si>
    <t>Assess whether community members, including those with a higher risk of having a health problem, are satisfied with the approaches to preventing disease, illness, and injury?</t>
  </si>
  <si>
    <t>Use technology, like the internet or electronic health records, to improve quality of care?</t>
  </si>
  <si>
    <t xml:space="preserve">Use evaluation findings to improve services and program delivery? </t>
  </si>
  <si>
    <t>STRENGTHS</t>
  </si>
  <si>
    <t>WEAKNESSES</t>
  </si>
  <si>
    <t>OPPORTUNITIES FOR IMMEDIATE IMPROVEMENT / PARTNERSHIPS</t>
  </si>
  <si>
    <t>PRIORITIES OR LONGER TERM IMPROVEMENT OPPORTUNITIES</t>
  </si>
  <si>
    <t>Model Standard:  Population-Based Community Health Assessment (CHA)</t>
  </si>
  <si>
    <t>Current Technology to Manage and Communicate Population Health Data</t>
  </si>
  <si>
    <t>Maintenance of Population Health Registries</t>
  </si>
  <si>
    <t>Identification and Surveillance of Health Threats</t>
  </si>
  <si>
    <t>Investigation and Response to Public Health Threats and Emergencies</t>
  </si>
  <si>
    <t>Laboratory Support for Investigation of Health Threats</t>
  </si>
  <si>
    <t>Health Education and Promotion</t>
  </si>
  <si>
    <t>Health Communication</t>
  </si>
  <si>
    <t>Risk Communication</t>
  </si>
  <si>
    <t>Constituency Development</t>
  </si>
  <si>
    <t>Community Partnerships</t>
  </si>
  <si>
    <t>Governmental Presence at the Local Level</t>
  </si>
  <si>
    <t>Public Health Policy Development</t>
  </si>
  <si>
    <t>Community Health Improvement Process and Strategic Planning</t>
  </si>
  <si>
    <t>Plan for Public Health Emergencies</t>
  </si>
  <si>
    <t>Review and Evaluation of Laws, Regulations and Ordinances</t>
  </si>
  <si>
    <t>Involvement in the Improvement of Laws, Regulations, and Ordinances</t>
  </si>
  <si>
    <t>Enforcement of Laws, Regulations, and Ordinances</t>
  </si>
  <si>
    <t>Identification of Personal Health Service Needs of Populations</t>
  </si>
  <si>
    <t>Linkage of People to Personal Health Services</t>
  </si>
  <si>
    <t>Workforce Assessment, Planning and Development</t>
  </si>
  <si>
    <t>Public Health Workforce Standards</t>
  </si>
  <si>
    <t>Life-Long Learning through Continuing Education, Training and Mentoring</t>
  </si>
  <si>
    <t>Public Health Leadership Development</t>
  </si>
  <si>
    <t>Evaluation of Population-based Health Services</t>
  </si>
  <si>
    <t>Evaluation of the Local Public Health System</t>
  </si>
  <si>
    <t>Fostering Innovation</t>
  </si>
  <si>
    <t>Linkage with Institutions of Higher Learning and/or Research</t>
  </si>
  <si>
    <t>Capacity to Initiate or Participate in Research</t>
  </si>
  <si>
    <t>Priority Indicator Number</t>
  </si>
  <si>
    <t>Agency Indicator Number</t>
  </si>
  <si>
    <t>Model Standards by Essential Services</t>
  </si>
  <si>
    <t>Use computer software to create charts, graphs, and maps to display complex public health data (trends over time, sub-population analyses, etc.)?</t>
  </si>
  <si>
    <t>Average Overall Score</t>
  </si>
  <si>
    <t>Median Score</t>
  </si>
  <si>
    <t>Summary Notes</t>
  </si>
  <si>
    <t>Summary of Average Essential Service Performance Scores</t>
  </si>
  <si>
    <t xml:space="preserve">Performance Scores for Each Model Standard by Essential Service </t>
  </si>
  <si>
    <t>Performance Scores and Priority Rating (optional)</t>
  </si>
  <si>
    <t>Performance Scores and Agency Contribution (optional)</t>
  </si>
  <si>
    <t>Agency Contribution and Priority Rating (optional)</t>
  </si>
  <si>
    <t>Summary Templates</t>
  </si>
  <si>
    <t xml:space="preserve">This bar graph displays the average performance score for each Essential Service, along with an average overall performance score across all 10 Essential Services. Examining the scores can immediately provide insight into the greatest strengths and weaknesses of your local public health system. The black bars identify the range of performance scores within each Essential Service.   </t>
  </si>
  <si>
    <t>The ten graphs on this page display the average score for each of the performance Model Standards within each Essential Service. This level of analysis enables you to identify specific activities that contribute to high or low performance within each Essential Service.</t>
  </si>
  <si>
    <t>Real Min</t>
  </si>
  <si>
    <t>Real Max</t>
  </si>
  <si>
    <t>Avg</t>
  </si>
  <si>
    <t>Rel Max</t>
  </si>
  <si>
    <t>Rel Min</t>
  </si>
  <si>
    <r>
      <rPr>
        <b/>
        <sz val="12"/>
        <rFont val="Arial"/>
        <family val="2"/>
      </rPr>
      <t xml:space="preserve">INSTRUCTIONS: </t>
    </r>
    <r>
      <rPr>
        <sz val="12"/>
        <rFont val="Arial"/>
        <family val="2"/>
      </rPr>
      <t>In the shaded yellow box, select your score for the Model Standards under each Essential Service from the drop down menu. Use the following scale: No Activity = 0; Minimal Activity = 25; Moderate Activity = 50; Significant Activity = 75; Optimal Activity = 100.</t>
    </r>
  </si>
  <si>
    <r>
      <t xml:space="preserve">Model Standard:  Population-Based Community Health Assessment (CHA)
</t>
    </r>
    <r>
      <rPr>
        <i/>
        <sz val="12"/>
        <rFont val="Arial"/>
        <family val="2"/>
      </rPr>
      <t>At what level does the local public health system:</t>
    </r>
  </si>
  <si>
    <r>
      <t xml:space="preserve">Model Standard:  Current Technology to Manage and Communicate Population Health Data
</t>
    </r>
    <r>
      <rPr>
        <i/>
        <sz val="12"/>
        <rFont val="Arial"/>
        <family val="2"/>
      </rPr>
      <t>At what level does the local public health system:</t>
    </r>
  </si>
  <si>
    <r>
      <t xml:space="preserve">Model Standard:  Maintenance of Population Health Registries
</t>
    </r>
    <r>
      <rPr>
        <i/>
        <sz val="12"/>
        <rFont val="Arial"/>
        <family val="2"/>
      </rPr>
      <t>At what level does the local public health system:</t>
    </r>
  </si>
  <si>
    <r>
      <t xml:space="preserve">Model Standard:  Identification and Surveillance of Health Threats
</t>
    </r>
    <r>
      <rPr>
        <i/>
        <sz val="12"/>
        <rFont val="Arial"/>
        <family val="2"/>
      </rPr>
      <t>At what level does the local public health system:</t>
    </r>
  </si>
  <si>
    <r>
      <t xml:space="preserve">Model Standard:  Investigation and Response to Public Health Threats and Emergencies
</t>
    </r>
    <r>
      <rPr>
        <i/>
        <sz val="12"/>
        <rFont val="Arial"/>
        <family val="2"/>
      </rPr>
      <t>At what level does the local public health system:</t>
    </r>
  </si>
  <si>
    <r>
      <t xml:space="preserve">Model Standard:  Laboratory Support for Investigation of Health Threats
</t>
    </r>
    <r>
      <rPr>
        <i/>
        <sz val="12"/>
        <rFont val="Arial"/>
        <family val="2"/>
      </rPr>
      <t>At what level does the local public health system:</t>
    </r>
  </si>
  <si>
    <r>
      <t xml:space="preserve">Model Standard:  Health Education and Promotion
</t>
    </r>
    <r>
      <rPr>
        <i/>
        <sz val="12"/>
        <rFont val="Arial"/>
        <family val="2"/>
      </rPr>
      <t>At what level does the local public health system:</t>
    </r>
  </si>
  <si>
    <r>
      <t xml:space="preserve">Model Standard:  Health Communication
</t>
    </r>
    <r>
      <rPr>
        <i/>
        <sz val="12"/>
        <rFont val="Arial"/>
        <family val="2"/>
      </rPr>
      <t>At what level does the local public health system:</t>
    </r>
  </si>
  <si>
    <r>
      <t xml:space="preserve">Model Standard:  Risk Communication
</t>
    </r>
    <r>
      <rPr>
        <i/>
        <sz val="12"/>
        <rFont val="Arial"/>
        <family val="2"/>
      </rPr>
      <t>At what level does the local public health system:</t>
    </r>
  </si>
  <si>
    <r>
      <t xml:space="preserve">Model Standard: Constituency Development
</t>
    </r>
    <r>
      <rPr>
        <i/>
        <sz val="12"/>
        <rFont val="Arial"/>
        <family val="2"/>
      </rPr>
      <t>At what level does the local public health system:</t>
    </r>
  </si>
  <si>
    <r>
      <t xml:space="preserve">Model Standard:  Community Partnerships
</t>
    </r>
    <r>
      <rPr>
        <i/>
        <sz val="12"/>
        <rFont val="Arial"/>
        <family val="2"/>
      </rPr>
      <t>At what level does the local public health system:</t>
    </r>
  </si>
  <si>
    <r>
      <t xml:space="preserve">Model Standard:  Governmental Presence at the Local Level
</t>
    </r>
    <r>
      <rPr>
        <i/>
        <sz val="12"/>
        <rFont val="Arial"/>
        <family val="2"/>
      </rPr>
      <t>At what level does the local public health system:</t>
    </r>
  </si>
  <si>
    <r>
      <t xml:space="preserve">Model Standard:  Public Health Policy Development
</t>
    </r>
    <r>
      <rPr>
        <i/>
        <sz val="12"/>
        <rFont val="Arial"/>
        <family val="2"/>
      </rPr>
      <t>At what level does the local public health system:</t>
    </r>
  </si>
  <si>
    <r>
      <t xml:space="preserve">Model Standard:  Community Health Improvement Process and Strategic Planning
</t>
    </r>
    <r>
      <rPr>
        <i/>
        <sz val="12"/>
        <rFont val="Arial"/>
        <family val="2"/>
      </rPr>
      <t>At what level does the local public health system:</t>
    </r>
  </si>
  <si>
    <r>
      <t xml:space="preserve">Model Standard:  Plan for Public Health Emergencies
</t>
    </r>
    <r>
      <rPr>
        <i/>
        <sz val="12"/>
        <rFont val="Arial"/>
        <family val="2"/>
      </rPr>
      <t>At what level does the local public health system:</t>
    </r>
  </si>
  <si>
    <r>
      <t xml:space="preserve">Model Standard:  Review and Evaluation of Laws, Regulations, and Ordinances
</t>
    </r>
    <r>
      <rPr>
        <i/>
        <sz val="12"/>
        <rFont val="Arial"/>
        <family val="2"/>
      </rPr>
      <t>At what level does the local public health system:</t>
    </r>
  </si>
  <si>
    <r>
      <t xml:space="preserve">Model Standard:  Involvement in the Improvement of Laws, Regulations, and Ordinances
</t>
    </r>
    <r>
      <rPr>
        <i/>
        <sz val="12"/>
        <rFont val="Arial"/>
        <family val="2"/>
      </rPr>
      <t>At what level does the local public health system:</t>
    </r>
  </si>
  <si>
    <r>
      <t xml:space="preserve">Model Standard:  Enforcement of Laws, Regulations, and Ordinances
</t>
    </r>
    <r>
      <rPr>
        <i/>
        <sz val="12"/>
        <rFont val="Arial"/>
        <family val="2"/>
      </rPr>
      <t>At what level does the local public health system:</t>
    </r>
  </si>
  <si>
    <r>
      <t xml:space="preserve">Model Standard:  Identification of Personal Health Service Needs of Populations
</t>
    </r>
    <r>
      <rPr>
        <i/>
        <sz val="12"/>
        <rFont val="Arial"/>
        <family val="2"/>
      </rPr>
      <t>At what level does the local public health system:</t>
    </r>
  </si>
  <si>
    <r>
      <t xml:space="preserve">Model Standard:  Assuring the Linkage of People to Personal Health Services
</t>
    </r>
    <r>
      <rPr>
        <i/>
        <sz val="12"/>
        <rFont val="Arial"/>
        <family val="2"/>
      </rPr>
      <t>At what level does the local public health system:</t>
    </r>
  </si>
  <si>
    <r>
      <t xml:space="preserve">Model Standard:  Workforce Assessment, Planning, and Development
</t>
    </r>
    <r>
      <rPr>
        <i/>
        <sz val="12"/>
        <rFont val="Arial"/>
        <family val="2"/>
      </rPr>
      <t>At what level does the local public health system:</t>
    </r>
  </si>
  <si>
    <r>
      <t xml:space="preserve">Model Standard:  Public Health Workforce Standards
</t>
    </r>
    <r>
      <rPr>
        <i/>
        <sz val="12"/>
        <rFont val="Arial"/>
        <family val="2"/>
      </rPr>
      <t>At what level does the local public health system:</t>
    </r>
  </si>
  <si>
    <r>
      <t xml:space="preserve">Model Standard:  Life-Long Learning through Continuing Education, Training, and Mentoring
</t>
    </r>
    <r>
      <rPr>
        <i/>
        <sz val="12"/>
        <rFont val="Arial"/>
        <family val="2"/>
      </rPr>
      <t>At what level does the local public health system:</t>
    </r>
  </si>
  <si>
    <r>
      <t xml:space="preserve">Model Standard:  Public Health Leadership Development
</t>
    </r>
    <r>
      <rPr>
        <i/>
        <sz val="12"/>
        <rFont val="Arial"/>
        <family val="2"/>
      </rPr>
      <t>At what level does the local public health system:</t>
    </r>
  </si>
  <si>
    <r>
      <t xml:space="preserve">Model Standard:  Evaluation of Population-Based Health Services
</t>
    </r>
    <r>
      <rPr>
        <i/>
        <sz val="12"/>
        <rFont val="Arial"/>
        <family val="2"/>
      </rPr>
      <t>At what level does the local public health system:</t>
    </r>
  </si>
  <si>
    <r>
      <t xml:space="preserve">Model Standard:  Evaluation of Personal Health Services
</t>
    </r>
    <r>
      <rPr>
        <i/>
        <sz val="12"/>
        <rFont val="Arial"/>
        <family val="2"/>
      </rPr>
      <t>At what level does the local public health system:</t>
    </r>
  </si>
  <si>
    <r>
      <t xml:space="preserve">Model Standard:  Evaluation of the Local Public Health System
</t>
    </r>
    <r>
      <rPr>
        <i/>
        <sz val="12"/>
        <rFont val="Arial"/>
        <family val="2"/>
      </rPr>
      <t>At what level does the local public health system:</t>
    </r>
  </si>
  <si>
    <r>
      <t xml:space="preserve">Model Standard:  Fostering Innovation
</t>
    </r>
    <r>
      <rPr>
        <i/>
        <sz val="12"/>
        <rFont val="Arial"/>
        <family val="2"/>
      </rPr>
      <t>At what level does the local public health system:</t>
    </r>
  </si>
  <si>
    <r>
      <t xml:space="preserve">Model Standard:  Linkage with Institutions of Higher Learning and/or Research
</t>
    </r>
    <r>
      <rPr>
        <i/>
        <sz val="12"/>
        <rFont val="Arial"/>
        <family val="2"/>
      </rPr>
      <t>At what level does the local public health system:</t>
    </r>
  </si>
  <si>
    <r>
      <t xml:space="preserve">Model Standard:  Capacity to Initiate or Participate in Research
</t>
    </r>
    <r>
      <rPr>
        <i/>
        <sz val="12"/>
        <rFont val="Arial"/>
        <family val="2"/>
      </rPr>
      <t>At what level does the local public health system:</t>
    </r>
  </si>
  <si>
    <r>
      <rPr>
        <b/>
        <sz val="12"/>
        <color indexed="8"/>
        <rFont val="Arial"/>
        <family val="2"/>
      </rPr>
      <t xml:space="preserve">INSTRUCTIONS: </t>
    </r>
    <r>
      <rPr>
        <sz val="12"/>
        <color indexed="8"/>
        <rFont val="Arial"/>
        <family val="2"/>
      </rPr>
      <t>In the response column, select your priority rating from the drop down menu options for the Model Standards under each Essential Service. Response options range on a scale of 1 to 10, with 1 being the lowest and 10 being the highest.</t>
    </r>
  </si>
  <si>
    <r>
      <t xml:space="preserve">Essential Service #1 - Monitor health status to identify health problems
</t>
    </r>
    <r>
      <rPr>
        <i/>
        <sz val="12"/>
        <rFont val="Arial"/>
        <family val="2"/>
      </rPr>
      <t>On a scale of 1 to 10, what is the priority of each model standard to our local public health system?</t>
    </r>
  </si>
  <si>
    <r>
      <t xml:space="preserve">Essential Service #2 - Diagnose and investigate health problems and health hazards
</t>
    </r>
    <r>
      <rPr>
        <i/>
        <sz val="12"/>
        <rFont val="Arial"/>
        <family val="2"/>
      </rPr>
      <t>On a scale of 1 to 10, what is the priority of each model standard to our local public health system?</t>
    </r>
  </si>
  <si>
    <r>
      <t xml:space="preserve">Essential Service #3 - Inform, educate and empower people about health issues
</t>
    </r>
    <r>
      <rPr>
        <i/>
        <sz val="12"/>
        <rFont val="Arial"/>
        <family val="2"/>
      </rPr>
      <t>On a scale of 1 to 10, what is the priority of each model standard to our local public health system?</t>
    </r>
  </si>
  <si>
    <r>
      <t xml:space="preserve">Essential Service #4 - Mobilize community partnerships to identify and solve health problems
</t>
    </r>
    <r>
      <rPr>
        <i/>
        <sz val="12"/>
        <rFont val="Arial"/>
        <family val="2"/>
      </rPr>
      <t>On a scale of 1 to 10, what is the priority of each model standard to our local public health system?</t>
    </r>
  </si>
  <si>
    <r>
      <t xml:space="preserve">Essential Service #5 - Develop policies and plans that support individual and community health efforts
</t>
    </r>
    <r>
      <rPr>
        <i/>
        <sz val="12"/>
        <rFont val="Arial"/>
        <family val="2"/>
      </rPr>
      <t>On a scale of 1 to 10, what is the priority of each model standard to our local public health system?</t>
    </r>
  </si>
  <si>
    <r>
      <t xml:space="preserve">Essential Service #6 - Enforce laws and regulations that protect health and ensure safety
</t>
    </r>
    <r>
      <rPr>
        <i/>
        <sz val="12"/>
        <rFont val="Arial"/>
        <family val="2"/>
      </rPr>
      <t>On a scale of 1 to 10, what is the priority of each model standard to our local public health system?</t>
    </r>
  </si>
  <si>
    <r>
      <t xml:space="preserve">Essential Service #7 - Link people to needed personal health services and assure the provision of health care when otherwise unavailable
</t>
    </r>
    <r>
      <rPr>
        <i/>
        <sz val="12"/>
        <rFont val="Arial"/>
        <family val="2"/>
      </rPr>
      <t>On a scale of 1 to 10, what is the priority of each model standard to our local public health system?</t>
    </r>
  </si>
  <si>
    <r>
      <t xml:space="preserve">Essential Service #8 - Assure a competent public health and personal health care workforce
</t>
    </r>
    <r>
      <rPr>
        <i/>
        <sz val="12"/>
        <rFont val="Arial"/>
        <family val="2"/>
      </rPr>
      <t>On a scale of 1 to 10, what is the priority of each model standard to our local public health system?</t>
    </r>
  </si>
  <si>
    <r>
      <t xml:space="preserve">Essential Service #9 - Evaluate effectiveness, accessibility, and quality of personal and population-based health services
</t>
    </r>
    <r>
      <rPr>
        <i/>
        <sz val="12"/>
        <rFont val="Arial"/>
        <family val="2"/>
      </rPr>
      <t>On a scale of 1 to 10, what is the priority of each model standard to our local public health system?</t>
    </r>
  </si>
  <si>
    <r>
      <t xml:space="preserve">Essential Service #10 - Research for new insights and innovative solutions to health problems
</t>
    </r>
    <r>
      <rPr>
        <i/>
        <sz val="12"/>
        <rFont val="Arial"/>
        <family val="2"/>
      </rPr>
      <t>On a scale of 1 to 10, what is the priority of each model standard to our local public health system?</t>
    </r>
  </si>
  <si>
    <r>
      <t xml:space="preserve">INSTRUCTIONS: </t>
    </r>
    <r>
      <rPr>
        <sz val="12"/>
        <rFont val="Arial"/>
        <family val="2"/>
      </rPr>
      <t>In the response column, select your score from the drop down menu options the Model Standards under each Essential Service. Use the following scale: No agency contribution = 0; Agency contribution of 0-25% = 25; Agency contribution of 26-50% = 50; Agency contribution of 51-75%; Agency contribution of 76-100% = 100.</t>
    </r>
  </si>
  <si>
    <r>
      <t xml:space="preserve">Essential Service #1 - Monitor health status to identify health problems
</t>
    </r>
    <r>
      <rPr>
        <i/>
        <sz val="12"/>
        <rFont val="Arial"/>
        <family val="2"/>
      </rPr>
      <t>How much of each model standard is achieved through the direct contribution of the local public health agency?</t>
    </r>
  </si>
  <si>
    <r>
      <t xml:space="preserve">Essential Service #2 - Diagnose and investigate health problems and health hazards
</t>
    </r>
    <r>
      <rPr>
        <i/>
        <sz val="12"/>
        <rFont val="Arial"/>
        <family val="2"/>
      </rPr>
      <t>How much of each model standard is achieved through the direct contribution of the local public health agency?</t>
    </r>
  </si>
  <si>
    <r>
      <t xml:space="preserve">Essential Service #3 - Inform, educate and empower people about health issues
</t>
    </r>
    <r>
      <rPr>
        <i/>
        <sz val="12"/>
        <rFont val="Arial"/>
        <family val="2"/>
      </rPr>
      <t>How much of each model standard is achieved through the direct contribution of the local public health agency?</t>
    </r>
  </si>
  <si>
    <r>
      <t xml:space="preserve">Essential Service #4 - Mobilize community partnerships to identify and solve health problems
</t>
    </r>
    <r>
      <rPr>
        <i/>
        <sz val="12"/>
        <rFont val="Arial"/>
        <family val="2"/>
      </rPr>
      <t>How much of each model standard is achieved through the direct contribution of the local public health agency?</t>
    </r>
  </si>
  <si>
    <r>
      <t xml:space="preserve">Essential Service #5 - Develop policies and plans that support individual and community health efforts
</t>
    </r>
    <r>
      <rPr>
        <i/>
        <sz val="12"/>
        <rFont val="Arial"/>
        <family val="2"/>
      </rPr>
      <t>How much of each model standard is achieved through the direct contribution of the local public health agency?</t>
    </r>
  </si>
  <si>
    <r>
      <t xml:space="preserve">Essential Service #6 - Enforce laws and regulations that protect health and ensure safety
</t>
    </r>
    <r>
      <rPr>
        <i/>
        <sz val="12"/>
        <rFont val="Arial"/>
        <family val="2"/>
      </rPr>
      <t>How much of each model standard is achieved through the direct contribution of the local public health agency?</t>
    </r>
  </si>
  <si>
    <r>
      <t xml:space="preserve">Essential Service #7 - Link people to needed personal health services and assure the provision of health care when otherwise unavailable
</t>
    </r>
    <r>
      <rPr>
        <i/>
        <sz val="12"/>
        <rFont val="Arial"/>
        <family val="2"/>
      </rPr>
      <t>How much of each model standard is achieved through the direct contribution of the local public health agency?</t>
    </r>
  </si>
  <si>
    <r>
      <t xml:space="preserve">Essential Service #8 - Assure a competent public health and personal health care workforce
</t>
    </r>
    <r>
      <rPr>
        <i/>
        <sz val="12"/>
        <rFont val="Arial"/>
        <family val="2"/>
      </rPr>
      <t>How much of each model standard is achieved through the direct contribution of the local public health agency?</t>
    </r>
  </si>
  <si>
    <r>
      <t xml:space="preserve">Essential Service #9 - Evaluate effectiveness, accessibility, and quality of personal and population-based health services
</t>
    </r>
    <r>
      <rPr>
        <i/>
        <sz val="12"/>
        <rFont val="Arial"/>
        <family val="2"/>
      </rPr>
      <t>How much of each model standard is achieved through the direct contribution of the local public health agency?</t>
    </r>
  </si>
  <si>
    <r>
      <t xml:space="preserve">Essential Service #10 - Research for new insights and innovative solutions to health problems
</t>
    </r>
    <r>
      <rPr>
        <i/>
        <sz val="12"/>
        <rFont val="Arial"/>
        <family val="2"/>
      </rPr>
      <t>How much of each model standard is achieved through the direct contribution of the local public health agency?</t>
    </r>
  </si>
  <si>
    <t>Priority Ranking</t>
  </si>
  <si>
    <r>
      <t xml:space="preserve">If you completed the Agency Contribution Survey during your assessment, results are displayed in the graphs below. Each graph depicts how each performance score of compares to the agency contribution score. The four quadrants, indicated in the graphs by the dashed lines, provide guidance about areas in need of attention and next steps for improvement.    
</t>
    </r>
    <r>
      <rPr>
        <b/>
        <sz val="12"/>
        <color indexed="8"/>
        <rFont val="Arial"/>
        <family val="2"/>
      </rPr>
      <t xml:space="preserve">Quadrant A </t>
    </r>
    <r>
      <rPr>
        <sz val="12"/>
        <color indexed="8"/>
        <rFont val="Arial"/>
        <family val="2"/>
      </rPr>
      <t xml:space="preserve">(Upper Left, High Priority and Low Performance) – These activities may need increased attention.
</t>
    </r>
    <r>
      <rPr>
        <b/>
        <sz val="12"/>
        <color indexed="8"/>
        <rFont val="Arial"/>
        <family val="2"/>
      </rPr>
      <t>Quadrant B</t>
    </r>
    <r>
      <rPr>
        <sz val="12"/>
        <color indexed="8"/>
        <rFont val="Arial"/>
        <family val="2"/>
      </rPr>
      <t xml:space="preserve"> (Upper Right, High Priority and High Performance) – These activities are being done well, and it is important to maintain efforts.
</t>
    </r>
    <r>
      <rPr>
        <b/>
        <sz val="12"/>
        <color indexed="8"/>
        <rFont val="Arial"/>
        <family val="2"/>
      </rPr>
      <t>Quadrant C</t>
    </r>
    <r>
      <rPr>
        <sz val="12"/>
        <color indexed="8"/>
        <rFont val="Arial"/>
        <family val="2"/>
      </rPr>
      <t xml:space="preserve"> (Lower Right, Low Priority and High Performance) – These activities are being done well, consideration may be given to reducing effort in these areas.
</t>
    </r>
    <r>
      <rPr>
        <b/>
        <sz val="12"/>
        <color indexed="8"/>
        <rFont val="Arial"/>
        <family val="2"/>
      </rPr>
      <t xml:space="preserve">Quadrant D </t>
    </r>
    <r>
      <rPr>
        <sz val="12"/>
        <color indexed="8"/>
        <rFont val="Arial"/>
        <family val="2"/>
      </rPr>
      <t xml:space="preserve">(Lower Left, Low Priority and Low Performance) – These activities could be improved, but are of low priority. They may need little or no attention at this time.
</t>
    </r>
  </si>
  <si>
    <t>ES 1: Monitor Health Status</t>
  </si>
  <si>
    <t>ES 2: Diagnose and Investigate</t>
  </si>
  <si>
    <t>ES 3: Educate/Empower</t>
  </si>
  <si>
    <t>ES 4: Mobilize Partnerships</t>
  </si>
  <si>
    <t>ES 5: Develop Policies/Plans</t>
  </si>
  <si>
    <t>ES 6: Enforce Laws</t>
  </si>
  <si>
    <t>ES 7: Link to Health Services</t>
  </si>
  <si>
    <t>ES 8: Assure Workforce</t>
  </si>
  <si>
    <t>ES 9: Evaluate Services</t>
  </si>
  <si>
    <t>ES 10: Research/Innovations</t>
  </si>
  <si>
    <t xml:space="preserve">As you recall from your assessment, the data that you collected will be analyzed and interpreted to establish a foundation for setting performance improvement priorities and identifying quality improvement (QI) projects to support these priorities. 
The Summary of Results table below was developed using this data. It provides an average score for each of the ten Essential Services based on the responses provided in your assessment.  Scores can be interpreted as the overall degree to which your public health system meets the performance standards (quality indicators) for each Essential Service. Scores can range from a minimum value of 0% (no activity is performed pursuant to the standards) to a maximum value of 100% (all activities associated with the standards are performed at optimal levels).  The table displays the average score for each Model Standard, the minimum and maximum performance score within each Essential Service, and an overall performance score. Sites that have chosen to complete the additional questionnaires will find the Priority Ranking and Agency Contribution Scores included in the table. 
This level of analysis enables you to identify specific activities that contribute to high or low performance within each Essential Service.  </t>
  </si>
  <si>
    <r>
      <t xml:space="preserve">If you completed the Priority Survey during your assessment, results are displayed in the graphs below. Each graph depicts how each performance score compares to the priority ratings. The four quadrants, indicated in the graphs by the dashed lines, provide guidance about areas in need of attention and next steps for improvement.    
</t>
    </r>
    <r>
      <rPr>
        <b/>
        <sz val="12"/>
        <color indexed="8"/>
        <rFont val="Arial"/>
        <family val="2"/>
      </rPr>
      <t>Quadrant A</t>
    </r>
    <r>
      <rPr>
        <sz val="12"/>
        <color indexed="8"/>
        <rFont val="Arial"/>
        <family val="2"/>
      </rPr>
      <t xml:space="preserve"> (Upper Left, High Priority and Low Performance) – These activities may need increased attention.
</t>
    </r>
    <r>
      <rPr>
        <b/>
        <sz val="12"/>
        <color indexed="8"/>
        <rFont val="Arial"/>
        <family val="2"/>
      </rPr>
      <t>Quadrant B</t>
    </r>
    <r>
      <rPr>
        <sz val="12"/>
        <color indexed="8"/>
        <rFont val="Arial"/>
        <family val="2"/>
      </rPr>
      <t xml:space="preserve"> (Upper Right, High Priority and High Performance) – These activities are being done well, and it is important to maintain efforts.
</t>
    </r>
    <r>
      <rPr>
        <b/>
        <sz val="12"/>
        <color indexed="8"/>
        <rFont val="Arial"/>
        <family val="2"/>
      </rPr>
      <t>Quadrant C</t>
    </r>
    <r>
      <rPr>
        <sz val="12"/>
        <color indexed="8"/>
        <rFont val="Arial"/>
        <family val="2"/>
      </rPr>
      <t xml:space="preserve"> (Lower Right, Low Priority and High Performance) – These activities are being done well, consideration may be given to reducing effort in these areas.
</t>
    </r>
    <r>
      <rPr>
        <b/>
        <sz val="12"/>
        <color indexed="8"/>
        <rFont val="Arial"/>
        <family val="2"/>
      </rPr>
      <t xml:space="preserve">Quadrant D </t>
    </r>
    <r>
      <rPr>
        <sz val="12"/>
        <color indexed="8"/>
        <rFont val="Arial"/>
        <family val="2"/>
      </rPr>
      <t xml:space="preserve">(Lower Left, Low Priority and Low Performance) – These activities could be improved, but are of low priority. They may need little or no attention at this time.
</t>
    </r>
  </si>
  <si>
    <r>
      <t xml:space="preserve">If you completed the Agency Contribution Survey and the Priority Survey during your assessment, the results are displayed in the graphs on this page. Each graph depicts how the agency contribution score compares to the priority ranking. The four quadrants, indicated in the graphs by the dashed lines, provide guidance in considering areas for attention and next steps for improvement.    
</t>
    </r>
    <r>
      <rPr>
        <b/>
        <sz val="12"/>
        <color indexed="8"/>
        <rFont val="Arial"/>
        <family val="2"/>
      </rPr>
      <t>Quadrant A</t>
    </r>
    <r>
      <rPr>
        <sz val="12"/>
        <color indexed="8"/>
        <rFont val="Arial"/>
        <family val="2"/>
      </rPr>
      <t xml:space="preserve"> (Upper Left, High Priority and Low Performance) – These activities may need increased attention.
</t>
    </r>
    <r>
      <rPr>
        <b/>
        <sz val="12"/>
        <color indexed="8"/>
        <rFont val="Arial"/>
        <family val="2"/>
      </rPr>
      <t>Quadrant B</t>
    </r>
    <r>
      <rPr>
        <sz val="12"/>
        <color indexed="8"/>
        <rFont val="Arial"/>
        <family val="2"/>
      </rPr>
      <t xml:space="preserve"> (Upper Right, High Priority and High Performance) – These activities are being done well, and it is important to maintain efforts.
</t>
    </r>
    <r>
      <rPr>
        <b/>
        <sz val="12"/>
        <color indexed="8"/>
        <rFont val="Arial"/>
        <family val="2"/>
      </rPr>
      <t>Quadrant C</t>
    </r>
    <r>
      <rPr>
        <sz val="12"/>
        <color indexed="8"/>
        <rFont val="Arial"/>
        <family val="2"/>
      </rPr>
      <t xml:space="preserve"> (Lower Right, Low Priority and High Performance) – These activities are being done well, consideration may be given to reducing effort in these areas.
</t>
    </r>
    <r>
      <rPr>
        <b/>
        <sz val="12"/>
        <color indexed="8"/>
        <rFont val="Arial"/>
        <family val="2"/>
      </rPr>
      <t>Quadrant D</t>
    </r>
    <r>
      <rPr>
        <sz val="12"/>
        <color indexed="8"/>
        <rFont val="Arial"/>
        <family val="2"/>
      </rPr>
      <t xml:space="preserve"> (Lower Left, Low Priority and Low Performance) – These activities could be improved, but are of low priority. They may need little or no attention at this time.
</t>
    </r>
  </si>
  <si>
    <t>Unique Rank</t>
  </si>
  <si>
    <t>Raw Rank</t>
  </si>
  <si>
    <t>Unique Ranks</t>
  </si>
  <si>
    <t>Local Public Health System Assessment</t>
  </si>
  <si>
    <t>Local Assessment Report</t>
  </si>
  <si>
    <t>American Public Health Association</t>
  </si>
  <si>
    <t>www.apha.org</t>
  </si>
  <si>
    <t>Association of State and Territorial Health Officials</t>
  </si>
  <si>
    <t>www.astho.org</t>
  </si>
  <si>
    <t>Centers for Disease Control and Prevention</t>
  </si>
  <si>
    <t>www.cdc.gov</t>
  </si>
  <si>
    <t>National Association of County and City Health Officials</t>
  </si>
  <si>
    <t>www.naccho.org</t>
  </si>
  <si>
    <t>National Network of Public Health Institutes</t>
  </si>
  <si>
    <t>www.nnphi.org</t>
  </si>
  <si>
    <t>Public Health Foundation</t>
  </si>
  <si>
    <t>www.phf.org</t>
  </si>
  <si>
    <t>Program Partner Organizations</t>
  </si>
  <si>
    <t>Table of Contents</t>
  </si>
  <si>
    <t>Optimal Activity
(76-100%)</t>
  </si>
  <si>
    <t>Significant Activity
(51-75%)</t>
  </si>
  <si>
    <t>Moderate Activity
(26-50%)</t>
  </si>
  <si>
    <t>Minimal Activity
(1-25%)</t>
  </si>
  <si>
    <t>No Activity
(0%)</t>
  </si>
  <si>
    <t>Acknowledgements</t>
  </si>
  <si>
    <t>Background</t>
  </si>
  <si>
    <t>Introduction</t>
  </si>
  <si>
    <t>Purpose</t>
  </si>
  <si>
    <t>About the Report</t>
  </si>
  <si>
    <t xml:space="preserve">     Results</t>
  </si>
  <si>
    <t xml:space="preserve">     Next Steps – Developing Your Action Plan</t>
  </si>
  <si>
    <t xml:space="preserve">     Monitoring and Evaluation</t>
  </si>
  <si>
    <t>.</t>
  </si>
  <si>
    <t xml:space="preserve">Performance Relative to Optimal Activity  </t>
  </si>
  <si>
    <t>Optimal (76-100%)</t>
  </si>
  <si>
    <t>Significant (51-75%)</t>
  </si>
  <si>
    <t>Moderate (26-50%)</t>
  </si>
  <si>
    <t>Minimal (1-25%)</t>
  </si>
  <si>
    <t>No Activity (0%)</t>
  </si>
  <si>
    <t>Level of Activity</t>
  </si>
  <si>
    <t># of ES Scores in Range</t>
  </si>
  <si>
    <t>%of ES Scores in Range</t>
  </si>
  <si>
    <t>ES average</t>
  </si>
  <si>
    <t>ES 1</t>
  </si>
  <si>
    <t>ES 2</t>
  </si>
  <si>
    <t>ES 3</t>
  </si>
  <si>
    <t>ES 4</t>
  </si>
  <si>
    <t>ES 5</t>
  </si>
  <si>
    <t>ES 6</t>
  </si>
  <si>
    <t>ES 7</t>
  </si>
  <si>
    <t>ES 8</t>
  </si>
  <si>
    <t>ES 9</t>
  </si>
  <si>
    <t>ES 10</t>
  </si>
  <si>
    <t>MS</t>
  </si>
  <si>
    <t>% MS</t>
  </si>
  <si>
    <t># MS</t>
  </si>
  <si>
    <t>Priority of Model Standards Questionnaire Section (Optional Survey)</t>
  </si>
  <si>
    <t>Model Standard</t>
  </si>
  <si>
    <t>Priority Rating</t>
  </si>
  <si>
    <t>Performance Score (%)</t>
  </si>
  <si>
    <t>Performance Score</t>
  </si>
  <si>
    <t>Agency Contribution Questionnaire Section (Optional Survey)</t>
  </si>
  <si>
    <t>LHD Contribution</t>
  </si>
  <si>
    <r>
      <rPr>
        <b/>
        <sz val="12"/>
        <color indexed="62"/>
        <rFont val="Arial"/>
        <family val="2"/>
      </rPr>
      <t>General</t>
    </r>
    <r>
      <rPr>
        <sz val="12"/>
        <color indexed="8"/>
        <rFont val="Arial"/>
        <family val="2"/>
      </rPr>
      <t xml:space="preserve">
Association of State and Territorial Health Officers (ASTHO)
</t>
    </r>
    <r>
      <rPr>
        <u/>
        <sz val="12"/>
        <color indexed="62"/>
        <rFont val="Arial"/>
        <family val="2"/>
      </rPr>
      <t xml:space="preserve">http://www.astho.org/ </t>
    </r>
    <r>
      <rPr>
        <sz val="12"/>
        <color indexed="8"/>
        <rFont val="Arial"/>
        <family val="2"/>
      </rPr>
      <t xml:space="preserve">
CDC/Office of State, Tribal, Local, and Territorial Support (OSTLTS)
</t>
    </r>
    <r>
      <rPr>
        <u/>
        <sz val="12"/>
        <color indexed="62"/>
        <rFont val="Arial"/>
        <family val="2"/>
      </rPr>
      <t xml:space="preserve">http://www.cdc.gov/ostlts/programs/index.html </t>
    </r>
    <r>
      <rPr>
        <sz val="12"/>
        <color indexed="8"/>
        <rFont val="Arial"/>
        <family val="2"/>
      </rPr>
      <t xml:space="preserve">
Guide to Clinical Preventive Services
</t>
    </r>
    <r>
      <rPr>
        <u/>
        <sz val="12"/>
        <color indexed="62"/>
        <rFont val="Arial"/>
        <family val="2"/>
      </rPr>
      <t>http://www.ahrq.gov/clinic/pocketgd.htm</t>
    </r>
    <r>
      <rPr>
        <sz val="12"/>
        <color indexed="8"/>
        <rFont val="Arial"/>
        <family val="2"/>
      </rPr>
      <t xml:space="preserve">
Guide to Community Preventive Services
</t>
    </r>
    <r>
      <rPr>
        <u/>
        <sz val="12"/>
        <color indexed="62"/>
        <rFont val="Arial"/>
        <family val="2"/>
      </rPr>
      <t>www.thecommunityguide.org</t>
    </r>
    <r>
      <rPr>
        <sz val="12"/>
        <color indexed="8"/>
        <rFont val="Arial"/>
        <family val="2"/>
      </rPr>
      <t xml:space="preserve">
National Association of City and County Health Officers (NACCHO)
</t>
    </r>
    <r>
      <rPr>
        <u/>
        <sz val="12"/>
        <color indexed="62"/>
        <rFont val="Arial"/>
        <family val="2"/>
      </rPr>
      <t>http://www.naccho.org/topics/infrastructure/</t>
    </r>
    <r>
      <rPr>
        <sz val="12"/>
        <color indexed="8"/>
        <rFont val="Arial"/>
        <family val="2"/>
      </rPr>
      <t xml:space="preserve">
National Association of Local Boards of Health (NALBOH)
</t>
    </r>
    <r>
      <rPr>
        <u/>
        <sz val="12"/>
        <color indexed="62"/>
        <rFont val="Arial"/>
        <family val="2"/>
      </rPr>
      <t>http://www.nalboh.org</t>
    </r>
    <r>
      <rPr>
        <sz val="12"/>
        <color indexed="8"/>
        <rFont val="Arial"/>
        <family val="2"/>
      </rPr>
      <t xml:space="preserve">
Being an Effective Local Board of Health Member: Your Role in the Local Public Health System </t>
    </r>
    <r>
      <rPr>
        <u/>
        <sz val="12"/>
        <color indexed="62"/>
        <rFont val="Arial"/>
        <family val="2"/>
      </rPr>
      <t xml:space="preserve">http://www.nalboh.org/pdffiles/LBOH%20Guide%20-%20Booklet%20Format%202008.pdf 
</t>
    </r>
    <r>
      <rPr>
        <sz val="12"/>
        <color indexed="8"/>
        <rFont val="Arial"/>
        <family val="2"/>
      </rPr>
      <t xml:space="preserve">
Public Health 101 Curriculum for governing entities </t>
    </r>
    <r>
      <rPr>
        <u/>
        <sz val="12"/>
        <color indexed="62"/>
        <rFont val="Arial"/>
        <family val="2"/>
      </rPr>
      <t xml:space="preserve">http://www.nalboh.org/pdffiles/Bd%20Gov%20pdfs/NALBOH_Public_Health101Curriculum.pdf </t>
    </r>
    <r>
      <rPr>
        <sz val="12"/>
        <color indexed="8"/>
        <rFont val="Arial"/>
        <family val="2"/>
      </rPr>
      <t xml:space="preserve">
</t>
    </r>
  </si>
  <si>
    <r>
      <rPr>
        <b/>
        <sz val="12"/>
        <color indexed="62"/>
        <rFont val="Arial"/>
        <family val="2"/>
      </rPr>
      <t>Accreditation</t>
    </r>
    <r>
      <rPr>
        <sz val="12"/>
        <color indexed="8"/>
        <rFont val="Arial"/>
        <family val="2"/>
      </rPr>
      <t xml:space="preserve">
ASTHO’s Accreditation and Performance Improvement resources 
</t>
    </r>
    <r>
      <rPr>
        <u/>
        <sz val="12"/>
        <color indexed="62"/>
        <rFont val="Arial"/>
        <family val="2"/>
      </rPr>
      <t>http://astho.org/Programs/Accreditation-and-Performance/</t>
    </r>
    <r>
      <rPr>
        <sz val="12"/>
        <color indexed="8"/>
        <rFont val="Arial"/>
        <family val="2"/>
      </rPr>
      <t xml:space="preserve">
NACCHO Accreditation Preparation and Quality Improvement </t>
    </r>
    <r>
      <rPr>
        <u/>
        <sz val="12"/>
        <color indexed="62"/>
        <rFont val="Arial"/>
        <family val="2"/>
      </rPr>
      <t xml:space="preserve">http://www.naccho.org/topics/infrastructure/accreditation/index.cfm </t>
    </r>
    <r>
      <rPr>
        <sz val="12"/>
        <color indexed="8"/>
        <rFont val="Arial"/>
        <family val="2"/>
      </rPr>
      <t xml:space="preserve">
Public Health Accreditation Board
</t>
    </r>
    <r>
      <rPr>
        <u/>
        <sz val="12"/>
        <color indexed="62"/>
        <rFont val="Arial"/>
        <family val="2"/>
      </rPr>
      <t>www.phaboard.org</t>
    </r>
    <r>
      <rPr>
        <sz val="11"/>
        <color theme="1"/>
        <rFont val="Calibri"/>
        <family val="2"/>
        <scheme val="minor"/>
      </rPr>
      <t xml:space="preserve">
</t>
    </r>
  </si>
  <si>
    <r>
      <t xml:space="preserve">National Public Health Performance Standards Program
</t>
    </r>
    <r>
      <rPr>
        <u/>
        <sz val="12"/>
        <color indexed="62"/>
        <rFont val="Arial"/>
        <family val="2"/>
      </rPr>
      <t>http://www.cdc.gov/nphpsp/index.html</t>
    </r>
    <r>
      <rPr>
        <sz val="12"/>
        <color indexed="8"/>
        <rFont val="Arial"/>
        <family val="2"/>
      </rPr>
      <t xml:space="preserve">
</t>
    </r>
  </si>
  <si>
    <r>
      <rPr>
        <b/>
        <sz val="12"/>
        <color indexed="62"/>
        <rFont val="Arial"/>
        <family val="2"/>
      </rPr>
      <t>Performance Management /Quality Improvement</t>
    </r>
    <r>
      <rPr>
        <sz val="12"/>
        <color indexed="8"/>
        <rFont val="Arial"/>
        <family val="2"/>
      </rPr>
      <t xml:space="preserve">
American Society for Quality; Evaluation and Decision Making Tools: Multi-voting
</t>
    </r>
    <r>
      <rPr>
        <u/>
        <sz val="12"/>
        <color indexed="62"/>
        <rFont val="Arial"/>
        <family val="2"/>
      </rPr>
      <t>http://asq.org/learn-about-quality/decision-making-tools/overview/overview.html</t>
    </r>
    <r>
      <rPr>
        <sz val="12"/>
        <color indexed="8"/>
        <rFont val="Arial"/>
        <family val="2"/>
      </rPr>
      <t xml:space="preserve">
Improving Health in the Community: A Role for Performance Monitoring
</t>
    </r>
    <r>
      <rPr>
        <u/>
        <sz val="12"/>
        <color indexed="62"/>
        <rFont val="Arial"/>
        <family val="2"/>
      </rPr>
      <t xml:space="preserve">http://www.nap.edu/catalog/5298.html
</t>
    </r>
    <r>
      <rPr>
        <sz val="12"/>
        <color indexed="8"/>
        <rFont val="Arial"/>
        <family val="2"/>
      </rPr>
      <t xml:space="preserve">
National Network of Public Health Institutes Public Health Performance Improvement Toolkit </t>
    </r>
    <r>
      <rPr>
        <u/>
        <sz val="12"/>
        <color indexed="62"/>
        <rFont val="Arial"/>
        <family val="2"/>
      </rPr>
      <t xml:space="preserve">http://nnphi.org/tools/public-health-performance-improvement-toolkit-2 </t>
    </r>
    <r>
      <rPr>
        <sz val="12"/>
        <color indexed="8"/>
        <rFont val="Arial"/>
        <family val="2"/>
      </rPr>
      <t xml:space="preserve">
Public Health Foundation – Performance Management and Quality Improvement 
</t>
    </r>
    <r>
      <rPr>
        <u/>
        <sz val="12"/>
        <color indexed="62"/>
        <rFont val="Arial"/>
        <family val="2"/>
      </rPr>
      <t>http://www.phf.org/focusareas/Pages/default.aspx</t>
    </r>
    <r>
      <rPr>
        <sz val="12"/>
        <color indexed="8"/>
        <rFont val="Arial"/>
        <family val="2"/>
      </rPr>
      <t xml:space="preserve">
Turning Point
</t>
    </r>
    <r>
      <rPr>
        <u/>
        <sz val="12"/>
        <color indexed="62"/>
        <rFont val="Arial"/>
        <family val="2"/>
      </rPr>
      <t>http://www.turningpointprogram.org/toolkit/content/silostosystems.htm</t>
    </r>
    <r>
      <rPr>
        <sz val="12"/>
        <color indexed="8"/>
        <rFont val="Arial"/>
        <family val="2"/>
      </rPr>
      <t xml:space="preserve">
US Department of Health and Human Services Public Health System, Finance, and Quality Program
</t>
    </r>
    <r>
      <rPr>
        <u/>
        <sz val="12"/>
        <color indexed="62"/>
        <rFont val="Arial"/>
        <family val="2"/>
      </rPr>
      <t>http://www.hhs.gov/ash/initiatives/quality/finance/forum.html</t>
    </r>
    <r>
      <rPr>
        <sz val="12"/>
        <color indexed="8"/>
        <rFont val="Arial"/>
        <family val="2"/>
      </rPr>
      <t xml:space="preserve">
</t>
    </r>
  </si>
  <si>
    <r>
      <rPr>
        <b/>
        <sz val="12"/>
        <color indexed="62"/>
        <rFont val="Arial"/>
        <family val="2"/>
      </rPr>
      <t xml:space="preserve">Evaluation </t>
    </r>
    <r>
      <rPr>
        <sz val="12"/>
        <color indexed="8"/>
        <rFont val="Arial"/>
        <family val="2"/>
      </rPr>
      <t xml:space="preserve">
CDC Framework for Program Evaluation in Public Health
</t>
    </r>
    <r>
      <rPr>
        <u/>
        <sz val="12"/>
        <color indexed="62"/>
        <rFont val="Arial"/>
        <family val="2"/>
      </rPr>
      <t>http://www.cdc.gov/mmwr/preview/mmwrhtml/rr4811a1.htm</t>
    </r>
    <r>
      <rPr>
        <sz val="12"/>
        <color indexed="8"/>
        <rFont val="Arial"/>
        <family val="2"/>
      </rPr>
      <t xml:space="preserve">
Guide to Developing an Outcome Logic Model and Measurement Plan (United Way)
</t>
    </r>
    <r>
      <rPr>
        <u/>
        <sz val="12"/>
        <color indexed="62"/>
        <rFont val="Arial"/>
        <family val="2"/>
      </rPr>
      <t>http://www.yourunitedway.org/media/Guide_for_Logic_Models_and_Measurements.pdf</t>
    </r>
    <r>
      <rPr>
        <sz val="12"/>
        <color indexed="8"/>
        <rFont val="Arial"/>
        <family val="2"/>
      </rPr>
      <t xml:space="preserve">
National Resource for Evidence Based Programs and Practices
</t>
    </r>
    <r>
      <rPr>
        <u/>
        <sz val="12"/>
        <color indexed="62"/>
        <rFont val="Arial"/>
        <family val="2"/>
      </rPr>
      <t xml:space="preserve">www.nrepp.samhsa.gov </t>
    </r>
    <r>
      <rPr>
        <sz val="12"/>
        <color indexed="8"/>
        <rFont val="Arial"/>
        <family val="2"/>
      </rPr>
      <t xml:space="preserve">
W.K. Kellogg Foundation Evaluation Handbook
</t>
    </r>
    <r>
      <rPr>
        <u/>
        <sz val="12"/>
        <color indexed="62"/>
        <rFont val="Arial"/>
        <family val="2"/>
      </rPr>
      <t xml:space="preserve">http://www.wkkf.org/knowledge-center/resources/2010/W-K-Kellogg-Foundation-Evaluation-Handbook.aspx
</t>
    </r>
    <r>
      <rPr>
        <sz val="12"/>
        <color indexed="8"/>
        <rFont val="Arial"/>
        <family val="2"/>
      </rPr>
      <t xml:space="preserve">
W.K. Kellogg Foundation Logic Model Development Guide 
</t>
    </r>
    <r>
      <rPr>
        <u/>
        <sz val="12"/>
        <color indexed="62"/>
        <rFont val="Arial"/>
        <family val="2"/>
      </rPr>
      <t>http://www.wkkf.org/knowledge-center/resources/2006/02/WK-Kellogg-Foundation-Logic-Model-Development-Guide.aspx</t>
    </r>
    <r>
      <rPr>
        <sz val="12"/>
        <color indexed="8"/>
        <rFont val="Arial"/>
        <family val="2"/>
      </rPr>
      <t xml:space="preserve">
</t>
    </r>
  </si>
  <si>
    <t>ES</t>
  </si>
  <si>
    <t>Quadrant A</t>
  </si>
  <si>
    <t xml:space="preserve">Quadrant </t>
  </si>
  <si>
    <t>Quadrant</t>
  </si>
  <si>
    <t>Quadrant B</t>
  </si>
  <si>
    <t>Quadrant C</t>
  </si>
  <si>
    <t>Quadrant D</t>
  </si>
  <si>
    <t>Quadrant Rank</t>
  </si>
  <si>
    <t>2.1 Identification/Surveillance</t>
  </si>
  <si>
    <t>(High Priority and Low Performance) – These activities may need increased attention.</t>
  </si>
  <si>
    <t>(High Priority and High Performance) – These activities are being done well, and it is important to maintain efforts.</t>
  </si>
  <si>
    <t>(Low Priority and High Performance) – These activities are being done well, consideration may be given to reducing effort in these areas.</t>
  </si>
  <si>
    <t>(Low Priority and Low Performance) – These activities could be improved, but are of low priority. They may need little or no attention at this time.</t>
  </si>
  <si>
    <t>Score Sheets and Report</t>
  </si>
  <si>
    <t>The findings and conclusions stemming from the use of NPHPS tools are those of the end users. They are not provided or endorsed by the Centers for Disease Control and Prevention, nor do they represent CDC’s views or policies.</t>
  </si>
  <si>
    <t>National Association of Local Boards of Health</t>
  </si>
  <si>
    <t>www.nalboh.org</t>
  </si>
  <si>
    <r>
      <rPr>
        <b/>
        <sz val="12"/>
        <color indexed="8"/>
        <rFont val="Arial"/>
        <family val="2"/>
      </rPr>
      <t>Acknowledgements</t>
    </r>
    <r>
      <rPr>
        <sz val="12"/>
        <color indexed="8"/>
        <rFont val="Arial"/>
        <family val="2"/>
      </rPr>
      <t xml:space="preserve">
The National Public Health Performance Standards (NPHPS) was developed collaboratively by the program’s national partner organizations. The NPHPS partner organizations include: Centers for Disease Control and Prevention (CDC); American Public Health Association (APHA); Association of State and Territorial Health Officials (ASTHO); National Association of County and City Health Officials (NACCHO); National Association of Local Boards of Health (NALBOH); National Network of Public Health Institutes (NNPHI); and then Public Health Foundation (PHF). We thank the staff of these organizations for their time and expertise in the support of the NPHPS.</t>
    </r>
  </si>
  <si>
    <r>
      <rPr>
        <b/>
        <sz val="12"/>
        <color indexed="62"/>
        <rFont val="Arial"/>
        <family val="2"/>
      </rPr>
      <t xml:space="preserve">Presentation of results </t>
    </r>
    <r>
      <rPr>
        <sz val="12"/>
        <color indexed="8"/>
        <rFont val="Arial"/>
        <family val="2"/>
      </rPr>
      <t xml:space="preserve">
The NPHPS has attempted to present results - through a variety of figures and tables - in a user-friendly and clear manner.  For ease of use, many figures and tables use short titles to refer to Essential Services, Model Standards, and questions. If you are in doubt of these definitions, please refer to the full text in the assessment instruments.
Sites may have chosen to complete two additional questionnaires, the Priority of Model Standards Questionnaire assesses how performance of each Model Standard compares with the priority rating and the Agency Contribution Questionnaire assesses the local health department's contribution to achieving the Model Standard. Sites that submitted responses for these questionnaires will see the results included as additional components of their report.
</t>
    </r>
  </si>
  <si>
    <r>
      <t xml:space="preserve">
</t>
    </r>
    <r>
      <rPr>
        <b/>
        <sz val="12"/>
        <color indexed="62"/>
        <rFont val="Arial"/>
        <family val="2"/>
      </rPr>
      <t>Overall Scores for Each Essential Public Health Service</t>
    </r>
  </si>
  <si>
    <r>
      <rPr>
        <b/>
        <sz val="12"/>
        <color indexed="62"/>
        <rFont val="Arial"/>
        <family val="2"/>
      </rPr>
      <t xml:space="preserve">Performance Scores by Essential Public Health Service for Each Model Standard </t>
    </r>
    <r>
      <rPr>
        <sz val="12"/>
        <color indexed="8"/>
        <rFont val="Arial"/>
        <family val="2"/>
      </rPr>
      <t xml:space="preserve">
Figure 3 and Table 2 on the following pages display the average performance score for each of the Model Standards within each Essential Service. This level of analysis enables you to identify specific activities that contributed to high or low performance within each Essential Service.  
</t>
    </r>
  </si>
  <si>
    <t>3.1  Health Education/Promotion</t>
  </si>
  <si>
    <t>5.1  Governmental Presence</t>
  </si>
  <si>
    <t>5.3  CHIP/Strategic Planning</t>
  </si>
  <si>
    <t>7.1  Personal Health Service Needs</t>
  </si>
  <si>
    <t>8.3  Continuing Education</t>
  </si>
  <si>
    <t>8.4  Leadership Development</t>
  </si>
  <si>
    <t>9.1  Evaluation of Population Health</t>
  </si>
  <si>
    <t>9.2  Evaluation of Personal Health</t>
  </si>
  <si>
    <t>9.3  Evaluation of LPHS</t>
  </si>
  <si>
    <t>7.1  Personal Health Services Needs</t>
  </si>
  <si>
    <t>Table 2.  Overall Performance, Priority, and Contribution Scores by Essential Public Health Service and Corresponding Model Standard</t>
  </si>
  <si>
    <t>Table 4 and Figures 8 and 9 on the following pages display Essential Service and Model Standard Scores arranged by Local Health Department (LHD) contribution, priority and performance scores. Note – Table 4 and Figures 8 and 9 will be blank if the Agency Contribution Questionnaire is not completed.</t>
  </si>
  <si>
    <t>Note – Figure 7 will be blank if the Priority of Model Standards Questionnaire is not completed.</t>
  </si>
  <si>
    <r>
      <rPr>
        <b/>
        <sz val="12"/>
        <color indexed="8"/>
        <rFont val="Arial"/>
        <family val="2"/>
      </rPr>
      <t>Figure 4.  Percentage of the system's Essential Services scores that fall within the five activity categories</t>
    </r>
    <r>
      <rPr>
        <sz val="12"/>
        <color indexed="8"/>
        <rFont val="Arial"/>
        <family val="2"/>
      </rPr>
      <t>. This chart provides a high level snapshot of the information found in Figure 2, summarizing the composite performance measures for all 10 Essential Services.</t>
    </r>
  </si>
  <si>
    <r>
      <rPr>
        <b/>
        <sz val="12"/>
        <color indexed="8"/>
        <rFont val="Arial"/>
        <family val="2"/>
      </rPr>
      <t xml:space="preserve">Figure 5.  Percentage of the system's Model Standard scores that fall within the five activity categories.  </t>
    </r>
    <r>
      <rPr>
        <sz val="12"/>
        <color indexed="8"/>
        <rFont val="Arial"/>
        <family val="2"/>
      </rPr>
      <t>This chart provides a high level snapshot of the information found in Figure 3, summarizing the composite measures for all 30 Model Standards.</t>
    </r>
  </si>
  <si>
    <t>Table 1. Summary of Assessment Response Options</t>
  </si>
  <si>
    <t xml:space="preserve">Figure 2.  Summary of Average Essential Public Health Service Performance Scores               </t>
  </si>
  <si>
    <r>
      <rPr>
        <b/>
        <sz val="11"/>
        <color indexed="8"/>
        <rFont val="Arial"/>
        <family val="2"/>
      </rPr>
      <t xml:space="preserve">Figure 7.  Summary of Essential Public Health Service Model Standard Scores and Priority Ratings                                 </t>
    </r>
    <r>
      <rPr>
        <b/>
        <sz val="11"/>
        <color indexed="8"/>
        <rFont val="Calibri"/>
        <family val="2"/>
      </rPr>
      <t xml:space="preserve">     </t>
    </r>
  </si>
  <si>
    <t xml:space="preserve">Table 4.  Summary of Contribution and Performance Scores by Model Standard  </t>
  </si>
  <si>
    <t>Figure 9. Summary of Agency Contribution and Priority Rating</t>
  </si>
  <si>
    <t xml:space="preserve">Figures 4 and 5 display the proportion of performance measures that met specified thresholds of achievement for performance standards. The five threshold levels of achievement used in scoring these measures are shown in the legend below.  For example, measures receiving a composite score of 76-100% were classified as meeting performance standards at the optimal level. </t>
  </si>
  <si>
    <t>Analysis and Discussion Questions</t>
  </si>
  <si>
    <t>Having a standard way in which to analyze the data in this report is important. This process does not have to be difficult; however, drawing some initial conclusions from your data will prove invaluable as you move forward with your improvement efforts. It is crucial that participants fully discuss the performance assessment results. The bar graphs, charts, and summary information in the Results section of this report should be helpful in identifying high and low performing areas.  Please refer to Appendix H of the Local Assessment Implementation Guide. This referenced set of discussion questions will to help guide you as you analyze the data found in the previous sections of this report. 
Using the results in this report will help you to generate priorities for improvement, as well as possible improvement projects.  Your data analysis should be an interactive process, enabling everyone to participate.  Do not be overwhelmed by the potential of many possibilities for QI projects – the point is not that you have to address them all now.  Consider this step as identifying possible opportunities to enhance your system performance.  Keep in mind both your quantitative data (Appendix A) and the qualitative data that you collected during the assessment (Appendix B).</t>
  </si>
  <si>
    <r>
      <rPr>
        <b/>
        <sz val="12"/>
        <color indexed="62"/>
        <rFont val="Arial"/>
        <family val="2"/>
      </rPr>
      <t xml:space="preserve">Health Assessment and Planning (CHIP/ SHIP)
</t>
    </r>
    <r>
      <rPr>
        <sz val="12"/>
        <rFont val="Arial"/>
        <family val="2"/>
      </rPr>
      <t xml:space="preserve">Healthy People 2010 Toolkit:
     Communicating Health Goals and Objectives      </t>
    </r>
    <r>
      <rPr>
        <sz val="12"/>
        <color indexed="62"/>
        <rFont val="Arial"/>
        <family val="2"/>
      </rPr>
      <t xml:space="preserve">
     </t>
    </r>
    <r>
      <rPr>
        <u/>
        <sz val="12"/>
        <color indexed="62"/>
        <rFont val="Arial"/>
        <family val="2"/>
      </rPr>
      <t>http://www.healthypeople.gov/2010/state/toolkit/12Marketing2002.pdf</t>
    </r>
    <r>
      <rPr>
        <sz val="12"/>
        <color indexed="62"/>
        <rFont val="Arial"/>
        <family val="2"/>
      </rPr>
      <t xml:space="preserve">
</t>
    </r>
    <r>
      <rPr>
        <sz val="12"/>
        <rFont val="Arial"/>
        <family val="2"/>
      </rPr>
      <t xml:space="preserve">     Setting Health Priorities and Establishing Health Objectives</t>
    </r>
    <r>
      <rPr>
        <sz val="12"/>
        <color indexed="62"/>
        <rFont val="Arial"/>
        <family val="2"/>
      </rPr>
      <t xml:space="preserve">
     </t>
    </r>
    <r>
      <rPr>
        <u/>
        <sz val="12"/>
        <color indexed="62"/>
        <rFont val="Arial"/>
        <family val="2"/>
      </rPr>
      <t>http://www.healthypeople.gov/2010/state/toolkit/09Priorities2002.pdf</t>
    </r>
    <r>
      <rPr>
        <sz val="12"/>
        <color indexed="62"/>
        <rFont val="Arial"/>
        <family val="2"/>
      </rPr>
      <t xml:space="preserve">
</t>
    </r>
    <r>
      <rPr>
        <sz val="12"/>
        <rFont val="Arial"/>
        <family val="2"/>
      </rPr>
      <t>Healthy People 2020:</t>
    </r>
    <r>
      <rPr>
        <sz val="12"/>
        <color indexed="62"/>
        <rFont val="Arial"/>
        <family val="2"/>
      </rPr>
      <t xml:space="preserve">
</t>
    </r>
    <r>
      <rPr>
        <u/>
        <sz val="12"/>
        <color indexed="62"/>
        <rFont val="Arial"/>
        <family val="2"/>
      </rPr>
      <t>www.healthypeople.gov</t>
    </r>
    <r>
      <rPr>
        <sz val="12"/>
        <color indexed="62"/>
        <rFont val="Arial"/>
        <family val="2"/>
      </rPr>
      <t xml:space="preserve">
     </t>
    </r>
    <r>
      <rPr>
        <sz val="12"/>
        <rFont val="Arial"/>
        <family val="2"/>
      </rPr>
      <t xml:space="preserve">MAP-IT: A Guide To Using Healthy People 2020 in Your Community </t>
    </r>
    <r>
      <rPr>
        <sz val="12"/>
        <color indexed="62"/>
        <rFont val="Arial"/>
        <family val="2"/>
      </rPr>
      <t xml:space="preserve">
     </t>
    </r>
    <r>
      <rPr>
        <u/>
        <sz val="12"/>
        <color indexed="62"/>
        <rFont val="Arial"/>
        <family val="2"/>
      </rPr>
      <t>http://www.healthypeople.gov/2020/implementing/default.aspx</t>
    </r>
    <r>
      <rPr>
        <sz val="12"/>
        <color indexed="62"/>
        <rFont val="Arial"/>
        <family val="2"/>
      </rPr>
      <t xml:space="preserve">
</t>
    </r>
    <r>
      <rPr>
        <sz val="12"/>
        <rFont val="Arial"/>
        <family val="2"/>
      </rPr>
      <t xml:space="preserve">
Mobilizing for Action through Planning and Partnership:</t>
    </r>
    <r>
      <rPr>
        <sz val="12"/>
        <color indexed="62"/>
        <rFont val="Arial"/>
        <family val="2"/>
      </rPr>
      <t xml:space="preserve">
</t>
    </r>
    <r>
      <rPr>
        <u/>
        <sz val="12"/>
        <color indexed="62"/>
        <rFont val="Arial"/>
        <family val="2"/>
      </rPr>
      <t>http://www.naccho.org/topics/infrastructure/mapp/</t>
    </r>
    <r>
      <rPr>
        <sz val="12"/>
        <color indexed="62"/>
        <rFont val="Arial"/>
        <family val="2"/>
      </rPr>
      <t xml:space="preserve">
    </t>
    </r>
    <r>
      <rPr>
        <sz val="12"/>
        <rFont val="Arial"/>
        <family val="2"/>
      </rPr>
      <t xml:space="preserve"> MAPP Clearinghouse </t>
    </r>
    <r>
      <rPr>
        <sz val="12"/>
        <color indexed="62"/>
        <rFont val="Arial"/>
        <family val="2"/>
      </rPr>
      <t xml:space="preserve">
     </t>
    </r>
    <r>
      <rPr>
        <u/>
        <sz val="12"/>
        <color indexed="62"/>
        <rFont val="Arial"/>
        <family val="2"/>
      </rPr>
      <t>http://www.naccho.org/topics/infrastructure/mapp/framework/clearinghouse/</t>
    </r>
    <r>
      <rPr>
        <sz val="12"/>
        <color indexed="62"/>
        <rFont val="Arial"/>
        <family val="2"/>
      </rPr>
      <t xml:space="preserve">
     </t>
    </r>
    <r>
      <rPr>
        <sz val="12"/>
        <rFont val="Arial"/>
        <family val="2"/>
      </rPr>
      <t xml:space="preserve">MAPP Framework </t>
    </r>
    <r>
      <rPr>
        <sz val="12"/>
        <color indexed="62"/>
        <rFont val="Arial"/>
        <family val="2"/>
      </rPr>
      <t xml:space="preserve">
     </t>
    </r>
    <r>
      <rPr>
        <u/>
        <sz val="12"/>
        <color indexed="62"/>
        <rFont val="Arial"/>
        <family val="2"/>
      </rPr>
      <t>http://www.naccho.org/topics/infrastructure/mapp/framework/index.cfm</t>
    </r>
    <r>
      <rPr>
        <b/>
        <sz val="12"/>
        <color indexed="62"/>
        <rFont val="Arial"/>
        <family val="2"/>
      </rPr>
      <t xml:space="preserve">
</t>
    </r>
  </si>
  <si>
    <t>APPENDIX C: Additional Resources</t>
  </si>
  <si>
    <t>APPENDIX B: Qualitative Assessment Data</t>
  </si>
  <si>
    <t>APPENDIX A: Individual Questions and Responses</t>
  </si>
  <si>
    <t xml:space="preserve">      • Performance Scores by Essential Public Health Service for Each Model Standard</t>
  </si>
  <si>
    <t xml:space="preserve">      • Overall Scores for Each Essential Public Health Service</t>
  </si>
  <si>
    <t xml:space="preserve">      • Performance Relative to Optimal Activity</t>
  </si>
  <si>
    <t xml:space="preserve">      • Priority of Model Standards</t>
  </si>
  <si>
    <t xml:space="preserve">      • Agency Contribution Scores</t>
  </si>
  <si>
    <t xml:space="preserve">     Analysis and Discussion Questions</t>
  </si>
  <si>
    <t xml:space="preserve">     APPENDIX A: Individual Questions and Responses</t>
  </si>
  <si>
    <t xml:space="preserve">     APPENDIX B: Qualitative Assessment Data</t>
  </si>
  <si>
    <t xml:space="preserve">     APPENDIX C: Additional Resources</t>
  </si>
  <si>
    <t>Department Name:</t>
  </si>
  <si>
    <t>Date of Assessment:</t>
  </si>
  <si>
    <t xml:space="preserve"> Figure 3.  Performance Scores by Essential Public Health Service for Each Model Standard</t>
  </si>
  <si>
    <t>In Table 2 below, each score (performance, priority, and contribution scores) at the Essential Service level is a calculated average of the respective Model Standard scores within that Essential Service. Note – The priority rating and agency contribution scores will be blank if the Priority of Model Standards Questionnaire and the Agency Contribution Questionnaire are not completed.</t>
  </si>
  <si>
    <t>Table 3 below displays priority ratings (as rated by participants on a scale of 1-10, with 10 being the highest priority) and performance scores for Model Standards, arranged under the four quadrants. Consider the appropriateness of the match between the importance ratings and current performance scores and also reflect back on the qualitative data in the Summary Notes section to identify potential priority areas for action planning. Note – Table 3 will be blank if the Priority of Model Standards Questionnaire is not completed.</t>
  </si>
  <si>
    <r>
      <rPr>
        <b/>
        <sz val="12"/>
        <color indexed="8"/>
        <rFont val="Arial"/>
        <family val="2"/>
      </rPr>
      <t xml:space="preserve">Figure 8.  Summary of Essential Public Health Service Performance Scores and Contribution Ratings         </t>
    </r>
    <r>
      <rPr>
        <b/>
        <sz val="11"/>
        <color indexed="8"/>
        <rFont val="Calibri"/>
        <family val="2"/>
      </rPr>
      <t xml:space="preserve">                              </t>
    </r>
  </si>
  <si>
    <t>Agency Contribution Scores (Optional Questionnaire)</t>
  </si>
  <si>
    <t xml:space="preserve">Priority Rating (Optional Questionnaire) </t>
  </si>
  <si>
    <r>
      <rPr>
        <b/>
        <sz val="12"/>
        <rFont val="Arial"/>
        <family val="2"/>
      </rPr>
      <t>INSTRUCTIONS</t>
    </r>
    <r>
      <rPr>
        <sz val="12"/>
        <rFont val="Arial"/>
        <family val="2"/>
      </rPr>
      <t>: Enter your summary notes related to each aspect of the stated Model Standard in the corresponding cell.</t>
    </r>
  </si>
  <si>
    <r>
      <rPr>
        <b/>
        <sz val="11"/>
        <color indexed="8"/>
        <rFont val="Arial"/>
        <family val="2"/>
      </rPr>
      <t xml:space="preserve">Figure 1. </t>
    </r>
    <r>
      <rPr>
        <sz val="11"/>
        <color indexed="8"/>
        <rFont val="Arial"/>
        <family val="2"/>
      </rPr>
      <t xml:space="preserve"> The ten Essential Public Health Services and how they relate to the three Core Functions of Public Health. </t>
    </r>
  </si>
  <si>
    <r>
      <rPr>
        <b/>
        <sz val="12"/>
        <color indexed="8"/>
        <rFont val="Arial"/>
        <family val="2"/>
      </rPr>
      <t>Introduction</t>
    </r>
    <r>
      <rPr>
        <sz val="12"/>
        <color indexed="8"/>
        <rFont val="Arial"/>
        <family val="2"/>
      </rPr>
      <t xml:space="preserve">
The NPHPS Local Public Health System Assessment Report is designed to help health departments and public health system partners create a snapshot of where they are relative to the National Public Health Performance Standards and to progressively move toward refining and improving outcomes for performance across the public health system. 
The NPHPS state, local, and governance instruments also offer opportunity and robust data to link to health departments, public health system partners and/or community-wide strategic planning processes, as well as to Public Health Accreditation Board (PHAB) standards. For example, assessment of the environment external to the public health organization is a key component of all strategic planning, and the NPHPS assessment readily provides a structured process and an evidence-base upon which key organizational decisions may be made and priorities established. The assessment may also be used as a component of community health improvement planning processes, such as Mobilizing for Action through Planning and Partnerships (MAPP) or other community-wide strategic planning efforts, including state health improvement planning and community health improvement planning.  The NPHPS process also drives assessment and improvement activities that may be used to support a Health Department in meeting PHAB standards.  Regardless of whether using MAPP or another health improvement process, partners should use the NPHPS results to support quality improvement. 
The self-assessment is structured around the Model Standards for each of the ten Essential Public Health Services, (EPHS), hereafter referred to as the Essential Services, which were developed through a comprehensive, collaborative process involving input from national, state and local experts in public health.  Altogether, for the local assessment, 30 Model Standards serve as quality indicators that are organized into the ten essential public health service areas in the instrument and address the three core functions of public health.  Figure 1 below shows how the ten Essential Services align with the three Core Functions of Public Health.</t>
    </r>
    <r>
      <rPr>
        <sz val="11"/>
        <color theme="1"/>
        <rFont val="Calibri"/>
        <family val="2"/>
        <scheme val="minor"/>
      </rPr>
      <t xml:space="preserve">
</t>
    </r>
  </si>
  <si>
    <r>
      <rPr>
        <b/>
        <sz val="12"/>
        <color indexed="8"/>
        <rFont val="Arial"/>
        <family val="2"/>
      </rPr>
      <t>Purpose</t>
    </r>
    <r>
      <rPr>
        <sz val="12"/>
        <color indexed="8"/>
        <rFont val="Arial"/>
        <family val="2"/>
      </rPr>
      <t xml:space="preserve">
The primary purpose of the NPHPS Local Public Health System Assessment Report is to promote continuous improvement that will result in positive outcomes for system performance.  Local health departments and their public health system partners can use the Assessment Report as a working tool to:
• Better understand current system functioning and performance; 
• Identify and prioritize areas of strengths, weaknesses, and opportunities for improvement; 
• Articulate the value that quality improvement initiatives will bring to the public health system;
• Develop an initial work plan with specific quality improvement strategies to achieve  goals;
• Begin taking action for achieving performance and quality improvement in one or more targeted areas; and 
• Re-assess the progress of improvement efforts at regular intervals. 
This report is designed to facilitate communication and sharing among and within programs, partners, and organizations, based on a common understanding of how a high performing and effective public health system can operate. This shared frame of reference will help build commitment and focus for setting priorities and improving public health system performance. Outcomes for performance include delivery of all ten essential public health services at optimal levels.</t>
    </r>
  </si>
  <si>
    <r>
      <rPr>
        <b/>
        <sz val="12"/>
        <color indexed="8"/>
        <rFont val="Arial"/>
        <family val="2"/>
      </rPr>
      <t>About the Report</t>
    </r>
    <r>
      <rPr>
        <sz val="12"/>
        <color indexed="8"/>
        <rFont val="Arial"/>
        <family val="2"/>
      </rPr>
      <t xml:space="preserve">
</t>
    </r>
    <r>
      <rPr>
        <b/>
        <sz val="12"/>
        <color indexed="62"/>
        <rFont val="Arial"/>
        <family val="2"/>
      </rPr>
      <t>Calculating the Scores</t>
    </r>
    <r>
      <rPr>
        <sz val="12"/>
        <color indexed="8"/>
        <rFont val="Arial"/>
        <family val="2"/>
      </rPr>
      <t xml:space="preserve">
The NPHPS assessment instruments are constructed using the ten Essential Services as a framework. Within the Local Instrument, each Essential Service includes between 2-4 Model Standards that describe the key aspects of an optimally performing public health system. Each Model Standard is followed by assessment questions that serve as measures of performance. Responses to these questions indicate how well the Model Standard - which portrays the highest level of performance or "gold standard" - is being met.
Table 1 below characterizes levels of activity for Essential Services and Model Standards. Using the responses to all of the assessment questions, a scoring process generates score for each Model Standard, Essential Service, and one overall assessment score.</t>
    </r>
  </si>
  <si>
    <r>
      <rPr>
        <b/>
        <sz val="12"/>
        <color indexed="62"/>
        <rFont val="Arial"/>
        <family val="2"/>
      </rPr>
      <t xml:space="preserve">Understanding Data Limitations </t>
    </r>
    <r>
      <rPr>
        <sz val="12"/>
        <color indexed="8"/>
        <rFont val="Arial"/>
        <family val="2"/>
      </rPr>
      <t xml:space="preserve">
There are a number of limitations to the NPHPS assessment data due to self-report, wide variations in the breadth and knowledge of participants, the variety of assessment methods used, and differences in interpretation of assessment questions.  Data and resultant information should not be interpreted to reflect the capacity or performance of any single agency or organization within the public health system or used for comparisons between jurisdictions or organizations.   Use of NPHPS generated data and associated recommendations are limited to guiding an overall public health infrastructure and performance improvement process for the public health system as determined by organizations involved in the assessment.
All performance scores are an average; Model Standard scores are an average of the question scores within that Model Standard, Essential Service scores are an average of the Model Standard scores within that Essential Service and the overall assessment score is the average of the Essential Service scores. The responses to the questions within the assessment are based upon processes that utilize input from diverse system participants with different experiences and perspectives. The gathering of these inputs and the development of a response for each question incorporates an element of subjectivity, which may be minimized through the use of particular assessment methods. Additionally, while certain assessment methods are recommended, processes differ among sites. The assessment methods are not fully standardized and these differences in administration of the self-assessment may introduce an element of measurement error. In addition, there are differences in knowledge about the public health system among assessment participants. This may lead to some interpretation differences and issues for some questions, potentially introducing a degree of random non-sampling error.
</t>
    </r>
  </si>
  <si>
    <r>
      <rPr>
        <b/>
        <sz val="12"/>
        <color indexed="8"/>
        <rFont val="Arial"/>
        <family val="2"/>
      </rPr>
      <t xml:space="preserve">Results </t>
    </r>
    <r>
      <rPr>
        <sz val="12"/>
        <color indexed="8"/>
        <rFont val="Arial"/>
        <family val="2"/>
      </rPr>
      <t xml:space="preserve">
Now that your assessment is completed, one of the most exciting, yet challenging opportunities is to begin to review and analyze the findings.  As you recall from your assessment, the data you created now establishes the foundation upon which you may set priorities for performance improvement and identify specific quality improvement (QI) projects to support your priorities. 
Based upon the responses you provided during your assessment, an average was calculated for each of the ten Essential Services.  Each Essential Service score can be interpreted as the overall degree to which your public health system meets the performance standards (quality indicators) for each Essential Service. Scores can range from a minimum value of 0% (no activity is performed pursuant to the standards) to a maximum value of 100% (all activities associated with the standards are performed at optimal levels).  
Figure 2 displays the average score for each Essential Service, along with an overall average assessment score across all ten Essential Services. Take a look at the overall performance scores for each Essential Service.  Examination of these scores can immediately give a sense of the local public health system's greatest strengths and weaknesses. Note the black bars that identify the range of reported performance score responses within each Essential Service.   
</t>
    </r>
  </si>
  <si>
    <r>
      <t xml:space="preserve">If you completed the Priority Survey at the time of your assessment, your results are displayed in this section for each Essential Service and each Model Standard, arrayed by the priority rating assigned to each. The four quadrants, which are based on how the performance of each Essential Service and/or Model Standard compares with the priority rating, should provide guidance in considering areas for attention and next steps for improvement.    
</t>
    </r>
    <r>
      <rPr>
        <sz val="12"/>
        <color indexed="8"/>
        <rFont val="Arial"/>
        <family val="2"/>
      </rPr>
      <t xml:space="preserve">
</t>
    </r>
  </si>
  <si>
    <t>Agency Contribution</t>
  </si>
  <si>
    <t>LHD Contribution (%)</t>
  </si>
  <si>
    <t>Table 3. Model Standards by Priority and Performance Score</t>
  </si>
  <si>
    <t xml:space="preserve">Next Steps </t>
  </si>
  <si>
    <t xml:space="preserve">Congratulations on your participation in the local assessment process. A primary goal of the NPHPS is that data is used proactively to monitor, assess, and improve the quality of essential public health services.  This report is an initial step to identifying immediate actions and activities to improve local initiatives. The results in this report may also be used to identify longer-term priorities for improvement, as well as possible improvement projects. 
As noted in the Introduction of this report, NPHPS data may be used to inform a variety of organization and/or systems planning and improvement processes.  Plan to use both quantitative data (Appendix A) and qualitative data (Appendix B) from the assessment to identify improvement opportunities.  While there may be many potential quality improvement projects, do not be overwhelmed – the point is not that you have to address them all now.  Rather, consider this step as a way to identify possible opportunities to enhance your system performance and plan to use the guidance provided in this section, along with the resources offered in Appendix C, to develop specific goals for improvement within your public health system and move from assessment and analysis toward action.  
Note: Communities implementing Mobilizing for Action through Planning and Partnerships (MAPP) may refer to the MAPP guidance for considering NPHPS data along with other assessment data in the Identifying Strategic Issues phase of MAPP.  
</t>
  </si>
  <si>
    <t>Action Planning</t>
  </si>
  <si>
    <t xml:space="preserve">In any systems improvement and planning process, it is important to involve all public health system partners in determining ways to improve the quality of essential public health services provided by the system.  Participation in the improvement and planning activities included in your action plan is the responsibility of all partners within the public health system. 
Consider the following points as you build an Action Plan to address the priorities you have identified
• Each public health partner should be considered when approaching quality improvement for your system
• The success of your improvement activities are dependent upon the active participation and contribution of each and every member of the system
• An integral part of performance improvement is working consistently to have long-term effects
• A multi-disciplinary approach that employs measurement and analysis is key to accomplishing and sustaining improvements  
You may find that using the simple acronym, ‘FOCUS’ is a way to help you to move from assessment and analysis to action.  
</t>
  </si>
  <si>
    <r>
      <rPr>
        <b/>
        <sz val="12"/>
        <color indexed="8"/>
        <rFont val="Arial"/>
        <family val="2"/>
      </rPr>
      <t>F              Find</t>
    </r>
    <r>
      <rPr>
        <sz val="12"/>
        <color indexed="8"/>
        <rFont val="Arial"/>
        <family val="2"/>
      </rPr>
      <t xml:space="preserve"> an opportunity for improvement using your results. 
</t>
    </r>
    <r>
      <rPr>
        <b/>
        <sz val="12"/>
        <color indexed="8"/>
        <rFont val="Arial"/>
        <family val="2"/>
      </rPr>
      <t>O             Organize</t>
    </r>
    <r>
      <rPr>
        <sz val="12"/>
        <color indexed="8"/>
        <rFont val="Arial"/>
        <family val="2"/>
      </rPr>
      <t xml:space="preserve"> a team of public health system partners to work on the improvement. Someone in the group should be identified as the team leader.  Team members should represent the appropriate organizations that can make an impact. 
</t>
    </r>
    <r>
      <rPr>
        <b/>
        <sz val="12"/>
        <color indexed="8"/>
        <rFont val="Arial"/>
        <family val="2"/>
      </rPr>
      <t xml:space="preserve">C             Consider </t>
    </r>
    <r>
      <rPr>
        <sz val="12"/>
        <color indexed="8"/>
        <rFont val="Arial"/>
        <family val="2"/>
      </rPr>
      <t xml:space="preserve">the current process, where simple improvements can be made and who should make the improvements.       
</t>
    </r>
    <r>
      <rPr>
        <b/>
        <sz val="12"/>
        <color indexed="8"/>
        <rFont val="Arial"/>
        <family val="2"/>
      </rPr>
      <t>U             Understand</t>
    </r>
    <r>
      <rPr>
        <sz val="12"/>
        <color indexed="8"/>
        <rFont val="Arial"/>
        <family val="2"/>
      </rPr>
      <t xml:space="preserve"> the problem further if necessary, how and why it is occurring, and the factors that contribute to it. Once you have identified priorities, finding solutions entails delving into possible reasons, or “root causes,” of the weakness or problem.  Only when participants determine why performance problems (or successes!) have occurred will they be able to identify workable solutions that improve future performance.  Most performance issues may be traced to well-defined system causes, such as policies, leadership, funding, incentives, information, personnel or coordination.  Many QI tools are applicable.  You may consider using a variety of basic QI tools such as brainstorming, 5-whys, prioritization, or cause and effect diagrams to better understand the problem (refer to Appendix C for resources). 
</t>
    </r>
    <r>
      <rPr>
        <b/>
        <sz val="12"/>
        <color indexed="8"/>
        <rFont val="Arial"/>
        <family val="2"/>
      </rPr>
      <t>S              Select</t>
    </r>
    <r>
      <rPr>
        <sz val="12"/>
        <color indexed="8"/>
        <rFont val="Arial"/>
        <family val="2"/>
      </rPr>
      <t xml:space="preserve"> the improvement strategies to be made.  Consider using a table or chart to summarize your Action Plan. Many resources are available to assist you in putting your plan on paper, but in general you’ll want to include the priority selected, the goal, the improvement activities to be conducted, who will carry them out, and the timeline for completing the improvement activities.  When complete, your Action Plan should contain documentation on the indicators to be used, baseline performance levels and targets to be achieved, responsibilities for carrying out improvement activities and the collection and analysis of data to monitor progress. (Additional resources may be found in Appendix C.)
</t>
    </r>
  </si>
  <si>
    <t xml:space="preserve">Monitoring and Evaluation: Keys to Success </t>
  </si>
  <si>
    <t xml:space="preserve">Monitoring your action plan is a highly proactive and continuous process that is far more than simply taking an occasional "snap-shot" that produces additional data.  Evaluation, in contrast to monitoring, provides ongoing structured information that focuses on why results are or are not being met, what unintended consequences may be, or on issues of efficiency, effectiveness, and/or sustainability. 
After your Action Plan is implemented, monitoring and evaluation continues to determine whether quality improvement occurred and whether the activities were effective. If the Essential Service performance does not improve within the expected time, additional evaluation must be conducted (an additional QI cycle) to determine why and how you can update your Action Plan to be more effective. The Action Plan can be adjusted as you continue to monitor and evaluate your efforts.      
</t>
  </si>
  <si>
    <t>Population-based Community Health Assessment</t>
  </si>
  <si>
    <t>1.1  Community Health Assessment</t>
  </si>
  <si>
    <t>1.1 Community Health Assessment</t>
  </si>
  <si>
    <r>
      <t xml:space="preserve">Note - For additional guidance, see Figure 4: Identifying Priorities - Basic Framework in the </t>
    </r>
    <r>
      <rPr>
        <i/>
        <sz val="12"/>
        <color indexed="8"/>
        <rFont val="Arial"/>
        <family val="2"/>
      </rPr>
      <t>Local Implementation Guide.</t>
    </r>
  </si>
  <si>
    <t>[Enter Department Name Here]</t>
  </si>
  <si>
    <t>[Enter Date of Assessment Here]</t>
  </si>
  <si>
    <t>SELECT</t>
  </si>
  <si>
    <t>Greater than 75% of the activity described within the question is met.</t>
  </si>
  <si>
    <t>Greater than 50%, but no more than 75% of the activity described within the question is met.</t>
  </si>
  <si>
    <t>Greater than 25%, but no more than 50% of the activity described within the question is met.</t>
  </si>
  <si>
    <t>Greater than zero, but no more than 25% of the activity described within the question is met.</t>
  </si>
  <si>
    <t xml:space="preserve">0% or absolutely no activity. </t>
  </si>
  <si>
    <r>
      <rPr>
        <b/>
        <sz val="12"/>
        <color indexed="8"/>
        <rFont val="Arial"/>
        <family val="2"/>
      </rPr>
      <t>Overview</t>
    </r>
    <r>
      <rPr>
        <sz val="12"/>
        <color indexed="8"/>
        <rFont val="Arial"/>
        <family val="2"/>
      </rPr>
      <t xml:space="preserve">
Congratulations on completing the Local Public Health System Assessment! The National Public Health Performance Standard (NPHPS) assessment is designed to help health departments and public health system partners generate a snapshot of performance standards at their agencies and identify areas of strength and weakness. The NPHPS assessment presents results in a user-friendly format using a variety of Microsoft Excel figures and tables.
This spreadsheet consists of two sections: Score Sheets and Report. The Score Sheet tabs are marked in blue and include empty fields in which users should select or enter data from the performance assessment and optional questionnaires. The Report tab, marked in yellow, provides results in the form of figures and tables based on the data entered in the blue tabbed Score Sheet section.  For further explanation about the sections of the assessment, refer to the full text in the assessment instrument. 
</t>
    </r>
    <r>
      <rPr>
        <b/>
        <sz val="12"/>
        <color indexed="8"/>
        <rFont val="Arial"/>
        <family val="2"/>
      </rPr>
      <t>Section 1: Score Sheets</t>
    </r>
    <r>
      <rPr>
        <sz val="12"/>
        <color indexed="8"/>
        <rFont val="Arial"/>
        <family val="2"/>
      </rPr>
      <t xml:space="preserve">
• Performance Scores
• Summary Notes Worksheet
• Priority Rating (optional)
• Agency Contribution Scores (optional)
</t>
    </r>
    <r>
      <rPr>
        <b/>
        <sz val="12"/>
        <color indexed="8"/>
        <rFont val="Arial"/>
        <family val="2"/>
      </rPr>
      <t>Section 2: Report</t>
    </r>
    <r>
      <rPr>
        <sz val="12"/>
        <color indexed="8"/>
        <rFont val="Arial"/>
        <family val="2"/>
      </rPr>
      <t xml:space="preserve">
• Acknowledgements 
• Background
• Introduction
• Purpose
• About the Report
• Results
     • Overall Scores for Each Essential Public Health Service
     • Performance Scores by Essential Public Health Service for Each Model Standard
     • Performance Relative to Optimal Activity
     • Priority of Model Standards
     • Agency Contribution Scores
• Analysis and Discussion Questions
• Next Steps - Developing Your Action Plan
• Monitoring and Evaluation
• APPENDIX A: Individual Questions and Responses
• APPENDIX B: Qualitative Assessment Data
• APPENDIX C: Additional Resources
</t>
    </r>
    <r>
      <rPr>
        <b/>
        <sz val="12"/>
        <color indexed="8"/>
        <rFont val="Arial"/>
        <family val="2"/>
      </rPr>
      <t>Instructions</t>
    </r>
    <r>
      <rPr>
        <sz val="12"/>
        <color indexed="8"/>
        <rFont val="Arial"/>
        <family val="2"/>
      </rPr>
      <t xml:space="preserve">
In the 'File' menu, click 'Save' to store a copy of the spreadsheet on your computer. If you are viewing the document in protected view, click 'Enable Editing' in the yellow notification bar at the top of the spreadsheet. Enter the department name and date of assessment in the appropriate fields on the Performance Scores sheet. Enter data from the Public Health System Performance Assessment into the Performance Scores, Summary Notes, Prioirty Rating and Agency Contribution sheets. Once data is entered in the data fields, the Report will automatically populate results. The Report and Score Sheets can then be printed by selecting 'Print Active Sheets' under settings in the Print menu or saved as a PDF file for easy distribution.</t>
    </r>
  </si>
  <si>
    <r>
      <rPr>
        <b/>
        <sz val="12"/>
        <color indexed="8"/>
        <rFont val="Arial"/>
        <family val="2"/>
      </rPr>
      <t>Background</t>
    </r>
    <r>
      <rPr>
        <sz val="12"/>
        <color indexed="8"/>
        <rFont val="Arial"/>
        <family val="2"/>
      </rPr>
      <t xml:space="preserve">
The NPHPS is a partnership effort to improve the practice of public health and the performance of public health systems. The NPHPS assessment instruments guide state and local jurisdictions in evaluating their current performance against a set of optimal standards. Through these assessments, responding sites can consider the activities of all public health system partners, thus addressing the activities of all public, private and voluntary entities that contribute to public health within the community.
The NPHPS assessments are intended to help users answer questions such as "What are the components, activities, competencies, and capacities of our public health system?" and "How well are the ten Essential Public Health Services being provided in our system?" The dialogue that occurs in the process of answering the questions in the assessment instrument can help to identify strengths and weaknesses, determine opportunities for immediate improvements, and establish priorities for long term investments for improving the public health system.  
Three assessment instruments have been designed to assist state and local partners in assessing and improving their public health systems or boards of health. These instruments are the:
• State Public Health System Performance Assessment Instrument,
• Local Public Health System Performance Assessment Instrument, and
• Public Health Governing Entity Performance Assessment Instrument.
The information obtained from assessments may then be used to improve and better coordinate public health activities at state and local levels. In addition, the results gathered provide an understanding of how state and local public health systems and governing entities are performing. This information helps local, state and national partners make better and more effective policy and resource decisions to improve the nation’s public health as a whole.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</si>
</sst>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0" x14ac:knownFonts="1">
    <font>
      <sz val="11"/>
      <color theme="1"/>
      <name val="Calibri"/>
      <family val="2"/>
      <scheme val="minor"/>
    </font>
    <font>
      <sz val="10"/>
      <name val="Arial"/>
      <family val="2"/>
    </font>
    <font>
      <b/>
      <sz val="16"/>
      <name val="Arial"/>
      <family val="2"/>
    </font>
    <font>
      <sz val="12"/>
      <name val="Arial"/>
      <family val="2"/>
    </font>
    <font>
      <b/>
      <sz val="12"/>
      <name val="Arial"/>
      <family val="2"/>
    </font>
    <font>
      <b/>
      <sz val="14"/>
      <name val="Arial"/>
      <family val="2"/>
    </font>
    <font>
      <sz val="12"/>
      <color indexed="8"/>
      <name val="Arial"/>
      <family val="2"/>
    </font>
    <font>
      <b/>
      <sz val="12"/>
      <color indexed="8"/>
      <name val="Arial"/>
      <family val="2"/>
    </font>
    <font>
      <sz val="16"/>
      <name val="Arial"/>
      <family val="2"/>
    </font>
    <font>
      <sz val="11"/>
      <color indexed="8"/>
      <name val="Arial"/>
      <family val="2"/>
    </font>
    <font>
      <sz val="11"/>
      <name val="Arial"/>
      <family val="2"/>
    </font>
    <font>
      <i/>
      <sz val="12"/>
      <name val="Arial"/>
      <family val="2"/>
    </font>
    <font>
      <b/>
      <sz val="11"/>
      <name val="Arial"/>
      <family val="2"/>
    </font>
    <font>
      <b/>
      <sz val="11"/>
      <color indexed="8"/>
      <name val="Arial"/>
      <family val="2"/>
    </font>
    <font>
      <b/>
      <sz val="11"/>
      <color indexed="8"/>
      <name val="Calibri"/>
      <family val="2"/>
    </font>
    <font>
      <b/>
      <sz val="12"/>
      <color indexed="62"/>
      <name val="Arial"/>
      <family val="2"/>
    </font>
    <font>
      <u/>
      <sz val="12"/>
      <color indexed="62"/>
      <name val="Arial"/>
      <family val="2"/>
    </font>
    <font>
      <sz val="12"/>
      <color indexed="62"/>
      <name val="Arial"/>
      <family val="2"/>
    </font>
    <font>
      <sz val="14"/>
      <name val="Arial"/>
      <family val="2"/>
    </font>
    <font>
      <sz val="9"/>
      <name val="Arial"/>
      <family val="2"/>
    </font>
    <font>
      <sz val="8"/>
      <name val="Arial"/>
      <family val="2"/>
    </font>
    <font>
      <i/>
      <sz val="12"/>
      <color indexed="8"/>
      <name val="Arial"/>
      <family val="2"/>
    </font>
    <font>
      <sz val="11"/>
      <color theme="1"/>
      <name val="Calibri"/>
      <family val="2"/>
      <scheme val="minor"/>
    </font>
    <font>
      <u/>
      <sz val="11"/>
      <color theme="10"/>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b/>
      <sz val="16"/>
      <color theme="1"/>
      <name val="Arial"/>
      <family val="2"/>
    </font>
    <font>
      <b/>
      <u/>
      <sz val="11"/>
      <color theme="1"/>
      <name val="Arial"/>
      <family val="2"/>
    </font>
    <font>
      <b/>
      <sz val="11"/>
      <color theme="1"/>
      <name val="Calibri"/>
      <family val="2"/>
      <scheme val="minor"/>
    </font>
    <font>
      <b/>
      <sz val="12"/>
      <color theme="1"/>
      <name val="Calibri"/>
      <family val="2"/>
      <scheme val="minor"/>
    </font>
    <font>
      <sz val="10"/>
      <color theme="1"/>
      <name val="Calibri"/>
      <family val="2"/>
      <scheme val="minor"/>
    </font>
    <font>
      <b/>
      <sz val="14"/>
      <color rgb="FF223E91"/>
      <name val="Arial"/>
      <family val="2"/>
    </font>
    <font>
      <sz val="11"/>
      <color rgb="FF223E91"/>
      <name val="Arial"/>
      <family val="2"/>
    </font>
    <font>
      <sz val="12"/>
      <color theme="0"/>
      <name val="Arial"/>
      <family val="2"/>
    </font>
    <font>
      <sz val="11"/>
      <color rgb="FFFF0000"/>
      <name val="Calibri"/>
      <family val="2"/>
    </font>
    <font>
      <sz val="9"/>
      <color theme="1"/>
      <name val="Arial"/>
      <family val="2"/>
    </font>
    <font>
      <b/>
      <u/>
      <sz val="16"/>
      <color theme="1"/>
      <name val="Arial"/>
      <family val="2"/>
    </font>
    <font>
      <sz val="16"/>
      <color theme="0"/>
      <name val="Arial"/>
      <family val="2"/>
    </font>
    <font>
      <b/>
      <sz val="12"/>
      <color theme="0"/>
      <name val="Arial"/>
      <family val="2"/>
    </font>
    <font>
      <sz val="11"/>
      <color theme="0"/>
      <name val="Arial"/>
      <family val="2"/>
    </font>
    <font>
      <sz val="11"/>
      <name val="Calibri"/>
      <family val="2"/>
      <scheme val="minor"/>
    </font>
    <font>
      <b/>
      <sz val="12"/>
      <color rgb="FF223E91"/>
      <name val="Arial"/>
      <family val="2"/>
    </font>
    <font>
      <sz val="16"/>
      <color theme="1"/>
      <name val="Arial"/>
      <family val="2"/>
    </font>
    <font>
      <b/>
      <sz val="22"/>
      <color theme="1"/>
      <name val="Arial"/>
      <family val="2"/>
    </font>
    <font>
      <sz val="20"/>
      <color theme="1"/>
      <name val="Arial"/>
      <family val="2"/>
    </font>
    <font>
      <sz val="14"/>
      <color rgb="FF223E91"/>
      <name val="Arial"/>
      <family val="2"/>
    </font>
    <font>
      <u/>
      <sz val="16"/>
      <color theme="10"/>
      <name val="Arial"/>
      <family val="2"/>
    </font>
    <font>
      <sz val="12"/>
      <color theme="1"/>
      <name val="Calibri"/>
      <family val="2"/>
      <scheme val="minor"/>
    </font>
  </fonts>
  <fills count="16">
    <fill>
      <patternFill patternType="none"/>
    </fill>
    <fill>
      <patternFill patternType="gray125"/>
    </fill>
    <fill>
      <patternFill patternType="solid">
        <fgColor rgb="FFFFC819"/>
        <bgColor indexed="64"/>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
      <patternFill patternType="solid">
        <fgColor rgb="FF223E91"/>
        <bgColor indexed="64"/>
      </patternFill>
    </fill>
    <fill>
      <patternFill patternType="solid">
        <fgColor theme="0" tint="-0.14999847407452621"/>
        <bgColor indexed="64"/>
      </patternFill>
    </fill>
    <fill>
      <patternFill patternType="solid">
        <fgColor rgb="FFACACD4"/>
        <bgColor indexed="41"/>
      </patternFill>
    </fill>
    <fill>
      <patternFill patternType="solid">
        <fgColor rgb="FFACACD4"/>
        <bgColor indexed="64"/>
      </patternFill>
    </fill>
    <fill>
      <patternFill patternType="solid">
        <fgColor rgb="FFFFD13F"/>
        <bgColor indexed="64"/>
      </patternFill>
    </fill>
    <fill>
      <patternFill patternType="solid">
        <fgColor theme="3" tint="0.59999389629810485"/>
        <bgColor indexed="64"/>
      </patternFill>
    </fill>
    <fill>
      <patternFill patternType="solid">
        <fgColor rgb="FFFFCCFF"/>
        <bgColor indexed="64"/>
      </patternFill>
    </fill>
    <fill>
      <patternFill patternType="solid">
        <fgColor rgb="FFCCFF99"/>
        <bgColor indexed="64"/>
      </patternFill>
    </fill>
    <fill>
      <patternFill patternType="solid">
        <fgColor rgb="FF99CCFF"/>
        <bgColor indexed="64"/>
      </patternFill>
    </fill>
    <fill>
      <patternFill patternType="solid">
        <fgColor rgb="FFFFCC9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theme="0"/>
      </bottom>
      <diagonal/>
    </border>
  </borders>
  <cellStyleXfs count="4">
    <xf numFmtId="0" fontId="0" fillId="0" borderId="0"/>
    <xf numFmtId="0" fontId="23" fillId="0" borderId="0" applyNumberFormat="0" applyFill="0" applyBorder="0" applyAlignment="0" applyProtection="0"/>
    <xf numFmtId="0" fontId="1" fillId="0" borderId="0"/>
    <xf numFmtId="9" fontId="22" fillId="0" borderId="0" applyFont="0" applyFill="0" applyBorder="0" applyAlignment="0" applyProtection="0"/>
  </cellStyleXfs>
  <cellXfs count="332">
    <xf numFmtId="0" fontId="0" fillId="0" borderId="0" xfId="0"/>
    <xf numFmtId="0" fontId="0" fillId="0" borderId="0" xfId="0" applyBorder="1"/>
    <xf numFmtId="0" fontId="3" fillId="0" borderId="0" xfId="0" applyFont="1" applyAlignment="1">
      <alignment horizontal="left" vertical="center" wrapText="1"/>
    </xf>
    <xf numFmtId="0" fontId="24" fillId="0" borderId="0" xfId="0" applyFont="1"/>
    <xf numFmtId="0" fontId="25" fillId="0" borderId="0" xfId="0" applyFont="1" applyAlignment="1">
      <alignment vertical="top" wrapText="1"/>
    </xf>
    <xf numFmtId="0" fontId="10" fillId="0" borderId="0" xfId="0" applyFont="1"/>
    <xf numFmtId="0" fontId="2"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1" fontId="25" fillId="2" borderId="1" xfId="0" applyNumberFormat="1" applyFont="1" applyFill="1" applyBorder="1" applyAlignment="1">
      <alignment horizontal="center" wrapText="1"/>
    </xf>
    <xf numFmtId="0" fontId="12" fillId="0" borderId="0" xfId="0" applyFont="1" applyBorder="1"/>
    <xf numFmtId="0" fontId="25" fillId="0" borderId="0" xfId="0" applyFont="1" applyBorder="1" applyAlignment="1">
      <alignment horizontal="left" vertical="center" wrapText="1"/>
    </xf>
    <xf numFmtId="0" fontId="10" fillId="0" borderId="0" xfId="0" applyFont="1" applyFill="1" applyBorder="1" applyAlignment="1">
      <alignment horizontal="left" wrapText="1"/>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8" fillId="0" borderId="0" xfId="0" applyFont="1" applyFill="1" applyBorder="1" applyAlignment="1">
      <alignment horizontal="left" vertical="center"/>
    </xf>
    <xf numFmtId="0" fontId="10" fillId="0" borderId="0" xfId="0" applyFont="1" applyBorder="1" applyAlignment="1">
      <alignment horizontal="left" vertical="center" wrapText="1"/>
    </xf>
    <xf numFmtId="0" fontId="24" fillId="0" borderId="0" xfId="0" applyFont="1" applyAlignment="1">
      <alignment wrapText="1"/>
    </xf>
    <xf numFmtId="0" fontId="5" fillId="0" borderId="1" xfId="0" applyFont="1" applyBorder="1" applyAlignment="1">
      <alignment horizontal="center" vertical="center" wrapText="1"/>
    </xf>
    <xf numFmtId="0" fontId="5" fillId="0" borderId="1" xfId="0" applyFont="1" applyBorder="1" applyAlignment="1">
      <alignment horizontal="center"/>
    </xf>
    <xf numFmtId="0" fontId="3" fillId="0" borderId="1" xfId="0" applyFont="1" applyBorder="1" applyAlignment="1">
      <alignment vertical="center" wrapText="1"/>
    </xf>
    <xf numFmtId="0" fontId="4" fillId="0" borderId="0" xfId="0" applyFont="1" applyAlignment="1">
      <alignment horizontal="center"/>
    </xf>
    <xf numFmtId="0" fontId="4" fillId="0" borderId="0" xfId="0" applyNumberFormat="1" applyFont="1" applyAlignment="1">
      <alignment horizontal="center"/>
    </xf>
    <xf numFmtId="0" fontId="5" fillId="0" borderId="1" xfId="0" applyFont="1" applyBorder="1" applyAlignment="1">
      <alignment horizontal="center" vertical="center"/>
    </xf>
    <xf numFmtId="0" fontId="5" fillId="0" borderId="1" xfId="0" applyNumberFormat="1" applyFont="1" applyBorder="1" applyAlignment="1">
      <alignment horizontal="center" vertical="center"/>
    </xf>
    <xf numFmtId="0" fontId="25" fillId="0" borderId="0" xfId="0" applyFont="1"/>
    <xf numFmtId="0" fontId="25" fillId="0" borderId="0" xfId="0" applyFont="1" applyAlignment="1">
      <alignment vertical="top"/>
    </xf>
    <xf numFmtId="0" fontId="25" fillId="0" borderId="0" xfId="0" applyFont="1" applyAlignment="1"/>
    <xf numFmtId="0" fontId="25" fillId="0" borderId="0" xfId="0" applyFont="1" applyAlignment="1">
      <alignment wrapText="1"/>
    </xf>
    <xf numFmtId="0" fontId="25" fillId="0" borderId="0" xfId="0" applyFont="1" applyAlignment="1">
      <alignment horizontal="left"/>
    </xf>
    <xf numFmtId="0" fontId="10" fillId="0" borderId="0" xfId="0" applyFont="1" applyFill="1" applyBorder="1" applyAlignment="1">
      <alignment wrapText="1"/>
    </xf>
    <xf numFmtId="0" fontId="24" fillId="0" borderId="0" xfId="0" applyNumberFormat="1" applyFont="1"/>
    <xf numFmtId="0" fontId="24" fillId="0" borderId="0" xfId="0" applyFont="1" applyAlignment="1"/>
    <xf numFmtId="164" fontId="26" fillId="2" borderId="1" xfId="0" applyNumberFormat="1" applyFont="1" applyFill="1" applyBorder="1" applyAlignment="1">
      <alignment horizontal="center" wrapText="1"/>
    </xf>
    <xf numFmtId="0" fontId="26" fillId="2" borderId="1" xfId="0" applyFont="1" applyFill="1" applyBorder="1" applyAlignment="1">
      <alignment horizontal="center"/>
    </xf>
    <xf numFmtId="0" fontId="26" fillId="2" borderId="1" xfId="0" applyFont="1" applyFill="1" applyBorder="1" applyAlignment="1">
      <alignment horizontal="center" shrinkToFit="1"/>
    </xf>
    <xf numFmtId="0" fontId="26" fillId="2" borderId="1" xfId="0" applyNumberFormat="1" applyFont="1" applyFill="1" applyBorder="1" applyAlignment="1">
      <alignment horizontal="center" wrapText="1"/>
    </xf>
    <xf numFmtId="164" fontId="25" fillId="0" borderId="1" xfId="0" applyNumberFormat="1" applyFont="1" applyBorder="1" applyAlignment="1">
      <alignment horizontal="center" vertical="center"/>
    </xf>
    <xf numFmtId="0" fontId="25" fillId="0" borderId="1" xfId="0" applyNumberFormat="1" applyFont="1" applyBorder="1" applyAlignment="1">
      <alignment horizontal="center" vertical="center"/>
    </xf>
    <xf numFmtId="164" fontId="25" fillId="0" borderId="0" xfId="0" applyNumberFormat="1" applyFont="1"/>
    <xf numFmtId="164" fontId="25" fillId="0" borderId="2" xfId="0" applyNumberFormat="1" applyFont="1" applyBorder="1" applyAlignment="1">
      <alignment horizontal="center" vertical="center"/>
    </xf>
    <xf numFmtId="0" fontId="25" fillId="0" borderId="0" xfId="0" applyFont="1" applyBorder="1" applyAlignment="1">
      <alignment horizontal="center"/>
    </xf>
    <xf numFmtId="0" fontId="25" fillId="0" borderId="2" xfId="0" applyNumberFormat="1" applyFont="1" applyBorder="1" applyAlignment="1">
      <alignment horizontal="center" vertical="center"/>
    </xf>
    <xf numFmtId="0" fontId="25" fillId="0" borderId="2" xfId="0" applyNumberFormat="1" applyFont="1" applyBorder="1" applyAlignment="1">
      <alignment horizontal="center"/>
    </xf>
    <xf numFmtId="164" fontId="25" fillId="0" borderId="0" xfId="0" applyNumberFormat="1" applyFont="1" applyAlignment="1">
      <alignment horizontal="center" vertical="center"/>
    </xf>
    <xf numFmtId="0" fontId="25" fillId="0" borderId="0" xfId="0" applyFont="1" applyAlignment="1">
      <alignment horizontal="center"/>
    </xf>
    <xf numFmtId="0" fontId="25" fillId="0" borderId="0" xfId="0" applyNumberFormat="1" applyFont="1" applyAlignment="1">
      <alignment horizontal="center" vertical="center"/>
    </xf>
    <xf numFmtId="0" fontId="25" fillId="0" borderId="0" xfId="0" applyNumberFormat="1" applyFont="1" applyBorder="1" applyAlignment="1">
      <alignment horizontal="center"/>
    </xf>
    <xf numFmtId="0" fontId="25" fillId="0" borderId="0" xfId="0" applyNumberFormat="1" applyFont="1" applyAlignment="1">
      <alignment horizontal="center"/>
    </xf>
    <xf numFmtId="0" fontId="24" fillId="0" borderId="0" xfId="0" applyFont="1" applyBorder="1"/>
    <xf numFmtId="0" fontId="24" fillId="3" borderId="0" xfId="0" applyFont="1" applyFill="1" applyBorder="1"/>
    <xf numFmtId="0" fontId="27" fillId="3" borderId="0" xfId="0" applyFont="1" applyFill="1" applyBorder="1" applyAlignment="1">
      <alignment vertical="center"/>
    </xf>
    <xf numFmtId="164" fontId="24" fillId="0" borderId="0" xfId="0" applyNumberFormat="1" applyFont="1"/>
    <xf numFmtId="164" fontId="28" fillId="0" borderId="0" xfId="0" applyNumberFormat="1" applyFont="1" applyAlignment="1">
      <alignment vertical="top"/>
    </xf>
    <xf numFmtId="0" fontId="28" fillId="0" borderId="0" xfId="0" applyFont="1" applyAlignment="1">
      <alignment vertical="top"/>
    </xf>
    <xf numFmtId="0" fontId="29" fillId="0" borderId="0" xfId="0" applyFont="1"/>
    <xf numFmtId="0" fontId="3" fillId="0" borderId="0" xfId="0" applyFont="1" applyFill="1" applyBorder="1" applyAlignment="1">
      <alignment horizontal="center"/>
    </xf>
    <xf numFmtId="0" fontId="24" fillId="0" borderId="0" xfId="0" applyFont="1" applyFill="1" applyBorder="1" applyAlignment="1">
      <alignment horizontal="center"/>
    </xf>
    <xf numFmtId="1" fontId="24" fillId="0" borderId="0" xfId="0" applyNumberFormat="1" applyFont="1" applyFill="1" applyBorder="1" applyAlignment="1">
      <alignment horizontal="center"/>
    </xf>
    <xf numFmtId="0" fontId="10" fillId="0" borderId="0" xfId="0" applyFont="1" applyFill="1" applyAlignment="1">
      <alignment horizontal="center"/>
    </xf>
    <xf numFmtId="0" fontId="10" fillId="0" borderId="0" xfId="0" applyFont="1" applyAlignment="1">
      <alignment horizontal="left" vertical="center"/>
    </xf>
    <xf numFmtId="0" fontId="12" fillId="0" borderId="0" xfId="0" applyFont="1" applyAlignment="1">
      <alignment horizontal="left" vertical="center"/>
    </xf>
    <xf numFmtId="0" fontId="27" fillId="0" borderId="0" xfId="0" applyFont="1" applyAlignment="1">
      <alignment horizontal="left" vertical="center"/>
    </xf>
    <xf numFmtId="0" fontId="5" fillId="0" borderId="0" xfId="0" applyFont="1" applyAlignment="1">
      <alignment horizontal="left" vertical="center"/>
    </xf>
    <xf numFmtId="0" fontId="4" fillId="0" borderId="0" xfId="0" applyFont="1" applyBorder="1" applyAlignment="1">
      <alignment horizontal="left" vertical="center"/>
    </xf>
    <xf numFmtId="0" fontId="12" fillId="0" borderId="0" xfId="0" applyFont="1" applyBorder="1" applyAlignment="1">
      <alignment horizontal="left" vertical="center"/>
    </xf>
    <xf numFmtId="0" fontId="10" fillId="0" borderId="0" xfId="0" applyFont="1" applyFill="1" applyBorder="1" applyAlignment="1">
      <alignment horizontal="left" vertical="center" wrapText="1"/>
    </xf>
    <xf numFmtId="0" fontId="10" fillId="0" borderId="0" xfId="0" applyFont="1" applyFill="1" applyAlignment="1">
      <alignment horizontal="left" vertical="center"/>
    </xf>
    <xf numFmtId="0" fontId="10" fillId="0" borderId="0" xfId="0" applyFont="1" applyBorder="1"/>
    <xf numFmtId="0" fontId="12" fillId="0" borderId="0" xfId="0" applyFont="1" applyFill="1" applyBorder="1"/>
    <xf numFmtId="164" fontId="10" fillId="0" borderId="0" xfId="0" applyNumberFormat="1" applyFont="1" applyBorder="1"/>
    <xf numFmtId="0" fontId="27" fillId="0" borderId="0" xfId="0" applyFont="1" applyBorder="1" applyAlignment="1">
      <alignment vertical="top"/>
    </xf>
    <xf numFmtId="0" fontId="0" fillId="4" borderId="0" xfId="0" applyFill="1" applyBorder="1"/>
    <xf numFmtId="164" fontId="0" fillId="4" borderId="0" xfId="0" applyNumberFormat="1" applyFill="1" applyBorder="1"/>
    <xf numFmtId="0" fontId="30" fillId="0" borderId="0" xfId="0" applyFont="1" applyBorder="1"/>
    <xf numFmtId="0" fontId="0" fillId="0" borderId="0" xfId="0" applyFill="1" applyBorder="1"/>
    <xf numFmtId="1" fontId="24" fillId="4" borderId="0" xfId="0" applyNumberFormat="1" applyFont="1" applyFill="1" applyBorder="1" applyAlignment="1">
      <alignment vertical="top"/>
    </xf>
    <xf numFmtId="0" fontId="31" fillId="0" borderId="0" xfId="0" applyFont="1" applyBorder="1"/>
    <xf numFmtId="1" fontId="0" fillId="4" borderId="0" xfId="0" applyNumberFormat="1" applyFill="1" applyBorder="1"/>
    <xf numFmtId="164" fontId="30" fillId="4" borderId="0" xfId="0" applyNumberFormat="1" applyFont="1" applyFill="1" applyBorder="1"/>
    <xf numFmtId="164" fontId="0" fillId="0" borderId="0" xfId="0" applyNumberFormat="1" applyFill="1" applyBorder="1"/>
    <xf numFmtId="0" fontId="0" fillId="0" borderId="0" xfId="0"/>
    <xf numFmtId="0" fontId="25" fillId="0" borderId="0" xfId="0" applyFont="1" applyAlignment="1">
      <alignment horizontal="center"/>
    </xf>
    <xf numFmtId="0" fontId="24" fillId="0" borderId="0" xfId="0" applyFont="1" applyAlignment="1">
      <alignment horizontal="left"/>
    </xf>
    <xf numFmtId="0" fontId="25" fillId="0" borderId="0" xfId="0" applyFont="1" applyAlignment="1">
      <alignment horizontal="center"/>
    </xf>
    <xf numFmtId="0" fontId="25" fillId="0" borderId="0" xfId="0" applyFont="1" applyAlignment="1">
      <alignment horizontal="left" vertical="center" wrapText="1"/>
    </xf>
    <xf numFmtId="0" fontId="25" fillId="0" borderId="0" xfId="0" applyFont="1" applyAlignment="1">
      <alignment vertical="center"/>
    </xf>
    <xf numFmtId="0" fontId="25" fillId="0" borderId="0" xfId="0" applyFont="1" applyAlignment="1">
      <alignment vertical="center" wrapText="1"/>
    </xf>
    <xf numFmtId="0" fontId="25" fillId="0" borderId="1" xfId="0" applyFont="1" applyBorder="1" applyAlignment="1">
      <alignment horizontal="center" vertical="center" wrapText="1"/>
    </xf>
    <xf numFmtId="164" fontId="25" fillId="0" borderId="1" xfId="0" applyNumberFormat="1" applyFont="1" applyBorder="1" applyAlignment="1">
      <alignment horizontal="center" vertical="center" wrapText="1"/>
    </xf>
    <xf numFmtId="0" fontId="25" fillId="0" borderId="1" xfId="0" applyFont="1" applyBorder="1" applyAlignment="1">
      <alignment horizontal="center" vertical="center"/>
    </xf>
    <xf numFmtId="0" fontId="25" fillId="0" borderId="1" xfId="0" applyFont="1" applyBorder="1"/>
    <xf numFmtId="0" fontId="25" fillId="0" borderId="1" xfId="0" applyNumberFormat="1" applyFont="1" applyBorder="1" applyAlignment="1">
      <alignment horizontal="center"/>
    </xf>
    <xf numFmtId="0" fontId="25" fillId="0" borderId="0" xfId="0" applyFont="1" applyAlignment="1">
      <alignment horizontal="center"/>
    </xf>
    <xf numFmtId="164" fontId="25" fillId="0" borderId="1" xfId="0" applyNumberFormat="1" applyFont="1" applyBorder="1" applyAlignment="1">
      <alignment horizontal="center"/>
    </xf>
    <xf numFmtId="0" fontId="25" fillId="0" borderId="1" xfId="0" applyFont="1" applyBorder="1" applyAlignment="1">
      <alignment horizontal="center"/>
    </xf>
    <xf numFmtId="0" fontId="0" fillId="0" borderId="0" xfId="0" applyAlignment="1">
      <alignment vertical="top"/>
    </xf>
    <xf numFmtId="165" fontId="25" fillId="5" borderId="1" xfId="0" applyNumberFormat="1" applyFont="1" applyFill="1" applyBorder="1" applyAlignment="1">
      <alignment horizontal="center" vertical="center"/>
    </xf>
    <xf numFmtId="164" fontId="25" fillId="5" borderId="1" xfId="0" applyNumberFormat="1" applyFont="1" applyFill="1" applyBorder="1" applyAlignment="1">
      <alignment horizontal="center" vertical="center"/>
    </xf>
    <xf numFmtId="164" fontId="25" fillId="0" borderId="3" xfId="0" applyNumberFormat="1" applyFont="1" applyBorder="1" applyAlignment="1">
      <alignment horizontal="center" vertical="center" wrapText="1"/>
    </xf>
    <xf numFmtId="9" fontId="25" fillId="5" borderId="3" xfId="3" applyFont="1" applyFill="1" applyBorder="1" applyAlignment="1">
      <alignment horizontal="center" vertical="center"/>
    </xf>
    <xf numFmtId="0" fontId="25" fillId="5" borderId="1" xfId="0" applyFont="1" applyFill="1" applyBorder="1" applyAlignment="1">
      <alignment horizontal="center"/>
    </xf>
    <xf numFmtId="0" fontId="25" fillId="0" borderId="1" xfId="0" applyFont="1" applyFill="1" applyBorder="1" applyAlignment="1">
      <alignment horizontal="center"/>
    </xf>
    <xf numFmtId="1" fontId="25" fillId="0" borderId="0" xfId="0" applyNumberFormat="1" applyFont="1"/>
    <xf numFmtId="0" fontId="25" fillId="0" borderId="0" xfId="0" applyFont="1" applyFill="1" applyBorder="1" applyAlignment="1">
      <alignment horizontal="center"/>
    </xf>
    <xf numFmtId="0" fontId="25" fillId="0" borderId="0" xfId="0" applyFont="1" applyFill="1"/>
    <xf numFmtId="164" fontId="25" fillId="0" borderId="0" xfId="0" applyNumberFormat="1" applyFont="1" applyFill="1"/>
    <xf numFmtId="1" fontId="25" fillId="0" borderId="0" xfId="0" applyNumberFormat="1" applyFont="1" applyFill="1" applyBorder="1" applyAlignment="1">
      <alignment horizontal="center"/>
    </xf>
    <xf numFmtId="0" fontId="26" fillId="0" borderId="1" xfId="0" applyFont="1" applyBorder="1" applyAlignment="1">
      <alignment horizontal="center"/>
    </xf>
    <xf numFmtId="0" fontId="26" fillId="0" borderId="1" xfId="0" applyFont="1" applyBorder="1"/>
    <xf numFmtId="0" fontId="0" fillId="0" borderId="0" xfId="0" applyAlignment="1">
      <alignment horizontal="left"/>
    </xf>
    <xf numFmtId="0" fontId="0" fillId="0" borderId="0" xfId="0" applyAlignment="1"/>
    <xf numFmtId="0" fontId="25" fillId="0" borderId="0" xfId="0" applyFont="1" applyAlignment="1">
      <alignment horizontal="center" vertical="top"/>
    </xf>
    <xf numFmtId="0" fontId="32" fillId="0" borderId="0" xfId="0" applyFont="1"/>
    <xf numFmtId="0" fontId="26" fillId="0" borderId="1" xfId="0" applyFont="1" applyBorder="1" applyAlignment="1">
      <alignment horizontal="center" vertical="top"/>
    </xf>
    <xf numFmtId="0" fontId="25" fillId="0" borderId="0" xfId="0" applyFont="1" applyBorder="1" applyAlignment="1">
      <alignment horizontal="center" vertical="center"/>
    </xf>
    <xf numFmtId="1" fontId="25" fillId="0" borderId="0" xfId="0" applyNumberFormat="1" applyFont="1" applyBorder="1" applyAlignment="1">
      <alignment horizontal="center" vertical="center"/>
    </xf>
    <xf numFmtId="0" fontId="26" fillId="0" borderId="1" xfId="0" applyFont="1" applyBorder="1" applyAlignment="1">
      <alignment horizontal="center" vertical="center"/>
    </xf>
    <xf numFmtId="1" fontId="25" fillId="0" borderId="0" xfId="0" applyNumberFormat="1" applyFont="1" applyBorder="1" applyAlignment="1">
      <alignment horizontal="left" vertical="center"/>
    </xf>
    <xf numFmtId="0" fontId="4" fillId="0" borderId="1" xfId="0" applyFont="1" applyFill="1" applyBorder="1" applyAlignment="1">
      <alignment horizontal="center" vertical="center" wrapText="1"/>
    </xf>
    <xf numFmtId="0" fontId="33" fillId="0" borderId="0" xfId="0" applyFont="1" applyBorder="1" applyAlignment="1">
      <alignment horizontal="center" vertical="center"/>
    </xf>
    <xf numFmtId="0" fontId="34" fillId="0" borderId="0" xfId="0" applyFont="1" applyBorder="1" applyAlignment="1">
      <alignment horizontal="center" vertical="center"/>
    </xf>
    <xf numFmtId="0" fontId="25" fillId="0" borderId="1" xfId="0" applyFont="1" applyBorder="1" applyAlignment="1">
      <alignment horizontal="center" vertical="center"/>
    </xf>
    <xf numFmtId="0" fontId="12" fillId="0" borderId="1" xfId="0" applyFont="1" applyFill="1" applyBorder="1" applyAlignment="1">
      <alignment horizontal="center" vertical="center" wrapText="1"/>
    </xf>
    <xf numFmtId="0" fontId="3" fillId="0" borderId="1" xfId="0" applyFont="1" applyBorder="1" applyAlignment="1">
      <alignment vertical="center"/>
    </xf>
    <xf numFmtId="0" fontId="3" fillId="0" borderId="1" xfId="0" applyNumberFormat="1" applyFont="1" applyBorder="1" applyAlignment="1">
      <alignment horizontal="center" vertical="center"/>
    </xf>
    <xf numFmtId="0" fontId="3" fillId="0" borderId="1" xfId="0" applyNumberFormat="1" applyFont="1" applyBorder="1" applyAlignment="1" applyProtection="1">
      <alignment horizontal="center" vertical="center"/>
    </xf>
    <xf numFmtId="0" fontId="3" fillId="0" borderId="1" xfId="0" applyFont="1" applyBorder="1" applyAlignment="1">
      <alignment horizontal="center" vertical="center"/>
    </xf>
    <xf numFmtId="0" fontId="3" fillId="0" borderId="1" xfId="0" applyFont="1" applyBorder="1" applyAlignment="1" applyProtection="1">
      <alignment horizontal="center" vertical="center"/>
    </xf>
    <xf numFmtId="164" fontId="12" fillId="0" borderId="0" xfId="0" applyNumberFormat="1" applyFont="1" applyBorder="1"/>
    <xf numFmtId="1" fontId="25" fillId="2" borderId="1" xfId="0" applyNumberFormat="1" applyFont="1" applyFill="1" applyBorder="1" applyAlignment="1" applyProtection="1">
      <alignment horizontal="center" wrapText="1"/>
    </xf>
    <xf numFmtId="0" fontId="3" fillId="0" borderId="0" xfId="0" applyFont="1" applyAlignment="1">
      <alignment horizontal="left" vertical="top" wrapText="1"/>
    </xf>
    <xf numFmtId="0" fontId="35" fillId="6" borderId="1" xfId="0" applyFont="1" applyFill="1" applyBorder="1" applyAlignment="1">
      <alignment horizontal="center" vertical="top" wrapText="1"/>
    </xf>
    <xf numFmtId="0" fontId="3" fillId="0" borderId="0" xfId="0" applyFont="1" applyAlignment="1">
      <alignment vertical="top" wrapText="1"/>
    </xf>
    <xf numFmtId="0" fontId="3" fillId="0" borderId="0" xfId="0" applyFont="1" applyFill="1" applyBorder="1" applyAlignment="1">
      <alignment vertical="top" wrapText="1"/>
    </xf>
    <xf numFmtId="0" fontId="3" fillId="0" borderId="0" xfId="0" applyFont="1" applyBorder="1" applyAlignment="1">
      <alignment horizontal="left" vertical="top" wrapText="1"/>
    </xf>
    <xf numFmtId="0" fontId="3" fillId="2" borderId="3" xfId="0" applyFont="1" applyFill="1" applyBorder="1" applyAlignment="1">
      <alignment vertical="top" wrapText="1"/>
    </xf>
    <xf numFmtId="0" fontId="3" fillId="2" borderId="3" xfId="0" applyFont="1" applyFill="1" applyBorder="1" applyAlignment="1">
      <alignment horizontal="right" vertical="top" wrapText="1"/>
    </xf>
    <xf numFmtId="0" fontId="3" fillId="2" borderId="4" xfId="0" applyFont="1" applyFill="1" applyBorder="1" applyAlignment="1">
      <alignment horizontal="right" vertical="top" wrapText="1"/>
    </xf>
    <xf numFmtId="0" fontId="3" fillId="0" borderId="0" xfId="0" applyFont="1" applyFill="1" applyAlignment="1">
      <alignment vertical="top" wrapText="1"/>
    </xf>
    <xf numFmtId="0" fontId="25" fillId="0" borderId="0" xfId="0" applyFont="1" applyAlignment="1">
      <alignment horizontal="left" vertical="top" wrapText="1"/>
    </xf>
    <xf numFmtId="0" fontId="25" fillId="0" borderId="1" xfId="0" applyFont="1" applyBorder="1" applyAlignment="1">
      <alignment horizontal="center"/>
    </xf>
    <xf numFmtId="164" fontId="25" fillId="0" borderId="1" xfId="0" applyNumberFormat="1" applyFont="1" applyBorder="1" applyAlignment="1">
      <alignment horizontal="center"/>
    </xf>
    <xf numFmtId="0" fontId="25" fillId="0" borderId="0" xfId="0" applyFont="1" applyAlignment="1">
      <alignment horizontal="center"/>
    </xf>
    <xf numFmtId="0" fontId="25" fillId="0" borderId="0" xfId="0" applyFont="1" applyAlignment="1">
      <alignment vertical="top" wrapText="1"/>
    </xf>
    <xf numFmtId="0" fontId="0" fillId="0" borderId="0" xfId="0" applyAlignment="1">
      <alignment vertical="top" wrapText="1"/>
    </xf>
    <xf numFmtId="0" fontId="25" fillId="0" borderId="0" xfId="0" applyFont="1" applyBorder="1" applyAlignment="1">
      <alignment horizontal="left" vertical="center" wrapText="1"/>
    </xf>
    <xf numFmtId="2" fontId="26" fillId="0" borderId="1" xfId="0" applyNumberFormat="1" applyFont="1" applyFill="1" applyBorder="1" applyAlignment="1">
      <alignment horizontal="center" vertical="center" wrapText="1"/>
    </xf>
    <xf numFmtId="2" fontId="26" fillId="0" borderId="1" xfId="0" applyNumberFormat="1" applyFont="1" applyBorder="1" applyAlignment="1">
      <alignment horizontal="center"/>
    </xf>
    <xf numFmtId="2" fontId="26" fillId="0" borderId="1" xfId="0" applyNumberFormat="1" applyFont="1" applyBorder="1" applyAlignment="1">
      <alignment horizontal="center" vertical="center"/>
    </xf>
    <xf numFmtId="2" fontId="26" fillId="3" borderId="1" xfId="0" applyNumberFormat="1" applyFont="1" applyFill="1" applyBorder="1" applyAlignment="1">
      <alignment horizontal="center"/>
    </xf>
    <xf numFmtId="2" fontId="25" fillId="0" borderId="1" xfId="0" applyNumberFormat="1" applyFont="1" applyBorder="1" applyAlignment="1">
      <alignment horizontal="center" vertical="center"/>
    </xf>
    <xf numFmtId="2" fontId="25" fillId="7" borderId="1" xfId="0" applyNumberFormat="1" applyFont="1" applyFill="1" applyBorder="1" applyAlignment="1">
      <alignment horizontal="center"/>
    </xf>
    <xf numFmtId="2" fontId="25" fillId="0" borderId="5" xfId="0" applyNumberFormat="1" applyFont="1" applyBorder="1" applyAlignment="1">
      <alignment horizontal="center" vertical="center"/>
    </xf>
    <xf numFmtId="2" fontId="25" fillId="7" borderId="5" xfId="0" applyNumberFormat="1" applyFont="1" applyFill="1" applyBorder="1" applyAlignment="1">
      <alignment horizontal="center"/>
    </xf>
    <xf numFmtId="2" fontId="25" fillId="7" borderId="1" xfId="0" applyNumberFormat="1" applyFont="1" applyFill="1" applyBorder="1" applyAlignment="1">
      <alignment horizontal="center" vertical="center"/>
    </xf>
    <xf numFmtId="2" fontId="26" fillId="0" borderId="1" xfId="0" applyNumberFormat="1" applyFont="1" applyFill="1" applyBorder="1" applyAlignment="1">
      <alignment horizontal="center"/>
    </xf>
    <xf numFmtId="2" fontId="25" fillId="0" borderId="0" xfId="0" applyNumberFormat="1" applyFont="1" applyAlignment="1">
      <alignment horizontal="center"/>
    </xf>
    <xf numFmtId="1" fontId="25" fillId="0" borderId="0" xfId="0" applyNumberFormat="1" applyFont="1" applyAlignment="1">
      <alignment horizontal="center"/>
    </xf>
    <xf numFmtId="0" fontId="36" fillId="0" borderId="0" xfId="0" applyFont="1" applyAlignment="1">
      <alignment vertical="center"/>
    </xf>
    <xf numFmtId="0" fontId="25" fillId="0" borderId="0" xfId="0" applyFont="1" applyBorder="1" applyAlignment="1">
      <alignment horizontal="center" vertical="center" wrapText="1"/>
    </xf>
    <xf numFmtId="1" fontId="25" fillId="0" borderId="1" xfId="3" applyNumberFormat="1" applyFont="1" applyBorder="1" applyAlignment="1">
      <alignment horizontal="center"/>
    </xf>
    <xf numFmtId="0" fontId="19" fillId="0" borderId="1" xfId="0" applyFont="1" applyFill="1" applyBorder="1" applyAlignment="1" applyProtection="1">
      <alignment horizontal="left" vertical="top" wrapText="1"/>
    </xf>
    <xf numFmtId="0" fontId="37" fillId="0" borderId="1" xfId="0" applyFont="1" applyBorder="1" applyAlignment="1">
      <alignment horizontal="left" vertical="top" wrapText="1"/>
    </xf>
    <xf numFmtId="0" fontId="19" fillId="0" borderId="0" xfId="0" applyFont="1" applyAlignment="1">
      <alignment horizontal="left" vertical="top" wrapText="1"/>
    </xf>
    <xf numFmtId="0" fontId="1" fillId="0" borderId="0" xfId="0" applyFont="1" applyAlignment="1">
      <alignment vertical="top" wrapText="1"/>
    </xf>
    <xf numFmtId="0" fontId="19" fillId="0" borderId="0" xfId="0" applyFont="1" applyAlignment="1">
      <alignment vertical="top" wrapText="1"/>
    </xf>
    <xf numFmtId="164" fontId="25" fillId="0" borderId="1" xfId="0" applyNumberFormat="1" applyFont="1" applyBorder="1" applyAlignment="1">
      <alignment horizontal="center"/>
    </xf>
    <xf numFmtId="0" fontId="25" fillId="0" borderId="1" xfId="0" applyFont="1" applyBorder="1" applyAlignment="1">
      <alignment horizontal="center"/>
    </xf>
    <xf numFmtId="0" fontId="25" fillId="0" borderId="0" xfId="0" applyFont="1" applyAlignment="1">
      <alignment horizontal="center"/>
    </xf>
    <xf numFmtId="0" fontId="19" fillId="0" borderId="1" xfId="0" applyFont="1" applyBorder="1" applyAlignment="1">
      <alignment horizontal="left" vertical="top" wrapText="1"/>
    </xf>
    <xf numFmtId="0" fontId="37" fillId="0" borderId="1" xfId="0" applyFont="1" applyBorder="1" applyAlignment="1" applyProtection="1">
      <alignment horizontal="left" vertical="top" wrapText="1"/>
    </xf>
    <xf numFmtId="0" fontId="19" fillId="0" borderId="1" xfId="0" applyFont="1" applyBorder="1" applyAlignment="1" applyProtection="1">
      <alignment horizontal="left" vertical="top" wrapText="1"/>
    </xf>
    <xf numFmtId="0" fontId="38" fillId="0" borderId="2" xfId="0" applyFont="1" applyBorder="1" applyAlignment="1">
      <alignment horizontal="center" vertical="center"/>
    </xf>
    <xf numFmtId="0" fontId="24" fillId="0" borderId="2" xfId="0" applyFont="1" applyBorder="1" applyAlignment="1">
      <alignment horizontal="center" vertical="center"/>
    </xf>
    <xf numFmtId="0" fontId="6" fillId="0" borderId="0" xfId="0" applyFont="1" applyAlignment="1">
      <alignment horizontal="left" vertical="top" wrapText="1"/>
    </xf>
    <xf numFmtId="0" fontId="25" fillId="0" borderId="0" xfId="0" applyFont="1" applyAlignment="1">
      <alignment horizontal="left" vertical="top" wrapText="1"/>
    </xf>
    <xf numFmtId="0" fontId="24" fillId="0" borderId="0" xfId="0" applyFont="1" applyAlignment="1">
      <alignment horizontal="center"/>
    </xf>
    <xf numFmtId="0" fontId="28" fillId="0" borderId="0" xfId="0" applyFont="1" applyFill="1" applyBorder="1" applyAlignment="1">
      <alignment horizontal="center" vertical="center"/>
    </xf>
    <xf numFmtId="0" fontId="38" fillId="0" borderId="0" xfId="0" applyFont="1" applyFill="1" applyBorder="1" applyAlignment="1">
      <alignment horizontal="center" vertical="center"/>
    </xf>
    <xf numFmtId="0" fontId="10" fillId="0" borderId="0" xfId="0" applyFont="1" applyFill="1" applyBorder="1" applyAlignment="1">
      <alignment horizontal="center" wrapText="1"/>
    </xf>
    <xf numFmtId="0" fontId="4" fillId="0" borderId="0" xfId="0" applyFont="1" applyFill="1" applyBorder="1" applyAlignment="1">
      <alignment horizontal="left" vertical="center" wrapText="1"/>
    </xf>
    <xf numFmtId="0" fontId="39" fillId="6"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0" fontId="28" fillId="0" borderId="2" xfId="0" applyFont="1" applyBorder="1" applyAlignment="1">
      <alignment horizontal="center" vertical="center"/>
    </xf>
    <xf numFmtId="0" fontId="3" fillId="0" borderId="0" xfId="0" applyFont="1" applyFill="1" applyBorder="1" applyAlignment="1">
      <alignment horizontal="left" vertical="center" wrapText="1"/>
    </xf>
    <xf numFmtId="0" fontId="18" fillId="7" borderId="3" xfId="0" applyFont="1" applyFill="1" applyBorder="1" applyAlignment="1">
      <alignment horizontal="center" vertical="top" wrapText="1"/>
    </xf>
    <xf numFmtId="0" fontId="18" fillId="7" borderId="8" xfId="0" applyFont="1" applyFill="1" applyBorder="1" applyAlignment="1">
      <alignment horizontal="center" vertical="top" wrapText="1"/>
    </xf>
    <xf numFmtId="0" fontId="18" fillId="7" borderId="9" xfId="0" applyFont="1" applyFill="1" applyBorder="1" applyAlignment="1">
      <alignment horizontal="center" vertical="top" wrapText="1"/>
    </xf>
    <xf numFmtId="0" fontId="3" fillId="2" borderId="6"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0" borderId="0" xfId="0" applyFont="1" applyFill="1" applyBorder="1" applyAlignment="1">
      <alignment horizontal="center" vertical="top" wrapText="1"/>
    </xf>
    <xf numFmtId="0" fontId="3" fillId="0" borderId="0" xfId="0" applyFont="1" applyFill="1" applyBorder="1" applyAlignment="1">
      <alignment horizontal="left" vertical="top" wrapText="1"/>
    </xf>
    <xf numFmtId="0" fontId="2" fillId="0" borderId="2" xfId="0" applyFont="1" applyFill="1" applyBorder="1" applyAlignment="1">
      <alignment horizontal="center" vertical="top" wrapText="1"/>
    </xf>
    <xf numFmtId="0" fontId="3" fillId="2" borderId="8" xfId="0" applyFont="1" applyFill="1" applyBorder="1" applyAlignment="1">
      <alignment horizontal="left" vertical="top" wrapText="1"/>
    </xf>
    <xf numFmtId="0" fontId="3" fillId="2" borderId="9" xfId="0" applyFont="1" applyFill="1" applyBorder="1" applyAlignment="1">
      <alignment horizontal="left" vertical="top" wrapText="1"/>
    </xf>
    <xf numFmtId="0" fontId="18" fillId="7" borderId="1" xfId="0" applyFont="1" applyFill="1" applyBorder="1" applyAlignment="1">
      <alignment horizontal="center" vertical="top" wrapText="1"/>
    </xf>
    <xf numFmtId="0" fontId="24" fillId="0" borderId="6" xfId="0" applyFont="1" applyBorder="1" applyAlignment="1">
      <alignment horizontal="center"/>
    </xf>
    <xf numFmtId="0" fontId="25" fillId="0" borderId="0" xfId="0" applyFont="1" applyAlignment="1">
      <alignment horizontal="left" wrapText="1"/>
    </xf>
    <xf numFmtId="0" fontId="28" fillId="0" borderId="2" xfId="0" applyFont="1" applyBorder="1" applyAlignment="1">
      <alignment horizontal="center"/>
    </xf>
    <xf numFmtId="0" fontId="4" fillId="8" borderId="1" xfId="0" applyFont="1" applyFill="1" applyBorder="1" applyAlignment="1">
      <alignment vertical="center" wrapText="1"/>
    </xf>
    <xf numFmtId="0" fontId="25" fillId="8" borderId="1" xfId="0" applyFont="1" applyFill="1" applyBorder="1" applyAlignment="1">
      <alignment vertical="center" wrapText="1"/>
    </xf>
    <xf numFmtId="0" fontId="25" fillId="8" borderId="1" xfId="0" applyFont="1" applyFill="1" applyBorder="1" applyAlignment="1">
      <alignment vertical="center"/>
    </xf>
    <xf numFmtId="0" fontId="4" fillId="8" borderId="1" xfId="0" applyFont="1" applyFill="1" applyBorder="1" applyAlignment="1">
      <alignment horizontal="left" vertical="center" wrapText="1"/>
    </xf>
    <xf numFmtId="0" fontId="4" fillId="0" borderId="0" xfId="0" applyFont="1" applyAlignment="1">
      <alignment horizontal="left" wrapText="1"/>
    </xf>
    <xf numFmtId="0" fontId="4" fillId="9"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25" fillId="0" borderId="1" xfId="0" applyFont="1" applyBorder="1" applyAlignment="1">
      <alignment horizontal="left" vertical="center" wrapText="1"/>
    </xf>
    <xf numFmtId="1" fontId="25" fillId="10" borderId="1" xfId="0" applyNumberFormat="1" applyFont="1" applyFill="1" applyBorder="1" applyAlignment="1">
      <alignment horizontal="center" vertical="center"/>
    </xf>
    <xf numFmtId="0" fontId="33" fillId="0" borderId="0" xfId="0" applyFont="1" applyBorder="1" applyAlignment="1">
      <alignment horizontal="center" vertical="center"/>
    </xf>
    <xf numFmtId="0" fontId="26" fillId="0" borderId="2" xfId="0" applyFont="1" applyBorder="1" applyAlignment="1">
      <alignment horizontal="center" vertical="center"/>
    </xf>
    <xf numFmtId="1" fontId="3" fillId="10" borderId="1" xfId="0" applyNumberFormat="1"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40" fillId="6" borderId="1" xfId="0" applyFont="1" applyFill="1" applyBorder="1" applyAlignment="1">
      <alignment horizontal="left" vertical="center" wrapText="1"/>
    </xf>
    <xf numFmtId="0" fontId="25" fillId="0" borderId="0" xfId="0" applyFont="1" applyBorder="1" applyAlignment="1">
      <alignment horizontal="left" vertical="center" wrapText="1"/>
    </xf>
    <xf numFmtId="1" fontId="25" fillId="0" borderId="0" xfId="0" applyNumberFormat="1" applyFont="1" applyBorder="1" applyAlignment="1">
      <alignment horizontal="center" vertical="center"/>
    </xf>
    <xf numFmtId="1"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1" fontId="25" fillId="10" borderId="1" xfId="0" applyNumberFormat="1" applyFont="1" applyFill="1" applyBorder="1" applyAlignment="1">
      <alignment horizontal="center" vertical="center" wrapText="1"/>
    </xf>
    <xf numFmtId="0" fontId="25" fillId="10" borderId="1" xfId="0" applyFont="1" applyFill="1" applyBorder="1" applyAlignment="1">
      <alignment horizontal="center" vertical="center" wrapText="1"/>
    </xf>
    <xf numFmtId="0" fontId="0" fillId="0" borderId="0" xfId="0" applyAlignment="1">
      <alignment horizontal="left" vertical="top"/>
    </xf>
    <xf numFmtId="0" fontId="4" fillId="0" borderId="0" xfId="0" applyFont="1" applyAlignment="1">
      <alignment horizontal="left" vertical="top"/>
    </xf>
    <xf numFmtId="0" fontId="3" fillId="0" borderId="0" xfId="0" applyFont="1" applyAlignment="1">
      <alignment horizontal="left" vertical="top"/>
    </xf>
    <xf numFmtId="0" fontId="25" fillId="0" borderId="0" xfId="0" applyFont="1" applyAlignment="1">
      <alignment horizontal="left" vertical="top"/>
    </xf>
    <xf numFmtId="0" fontId="26" fillId="0" borderId="0" xfId="0" applyFont="1" applyAlignment="1">
      <alignment horizontal="center" vertical="top"/>
    </xf>
    <xf numFmtId="0" fontId="0" fillId="0" borderId="0" xfId="0" applyAlignment="1">
      <alignment horizontal="left" vertical="top" wrapText="1"/>
    </xf>
    <xf numFmtId="0" fontId="25" fillId="10" borderId="1" xfId="0" applyFont="1" applyFill="1" applyBorder="1" applyAlignment="1">
      <alignment horizontal="center" vertical="center"/>
    </xf>
    <xf numFmtId="0" fontId="40" fillId="6" borderId="1" xfId="0" applyFont="1" applyFill="1" applyBorder="1" applyAlignment="1">
      <alignment horizontal="left" vertical="center"/>
    </xf>
    <xf numFmtId="0" fontId="19" fillId="0" borderId="1" xfId="0" applyFont="1" applyBorder="1" applyAlignment="1">
      <alignment horizontal="left" vertical="top" wrapText="1"/>
    </xf>
    <xf numFmtId="0" fontId="10" fillId="10" borderId="1" xfId="0" applyFont="1" applyFill="1" applyBorder="1" applyAlignment="1">
      <alignment horizontal="center" vertical="center"/>
    </xf>
    <xf numFmtId="1" fontId="25" fillId="0" borderId="0" xfId="0" applyNumberFormat="1" applyFont="1" applyBorder="1" applyAlignment="1">
      <alignment horizontal="left" vertical="center"/>
    </xf>
    <xf numFmtId="0" fontId="10" fillId="10" borderId="1" xfId="0" applyFont="1" applyFill="1" applyBorder="1" applyAlignment="1">
      <alignment horizontal="center" vertical="center" wrapText="1"/>
    </xf>
    <xf numFmtId="0" fontId="25" fillId="0" borderId="1" xfId="0" applyFont="1" applyBorder="1" applyAlignment="1">
      <alignment horizontal="left" vertical="center"/>
    </xf>
    <xf numFmtId="0" fontId="1" fillId="0" borderId="1" xfId="0" applyFont="1" applyBorder="1" applyAlignment="1">
      <alignment horizontal="left" vertical="top" wrapText="1"/>
    </xf>
    <xf numFmtId="0" fontId="12" fillId="7" borderId="1" xfId="0" applyFont="1" applyFill="1" applyBorder="1" applyAlignment="1">
      <alignment horizontal="center" vertical="center"/>
    </xf>
    <xf numFmtId="0" fontId="0" fillId="0" borderId="0" xfId="0" applyAlignment="1">
      <alignment horizontal="center"/>
    </xf>
    <xf numFmtId="0" fontId="4" fillId="0" borderId="0" xfId="0" applyFont="1" applyAlignment="1">
      <alignment horizontal="left" vertical="center"/>
    </xf>
    <xf numFmtId="0" fontId="42" fillId="0" borderId="0" xfId="0" applyFont="1" applyAlignment="1">
      <alignment horizontal="left" vertical="center"/>
    </xf>
    <xf numFmtId="0" fontId="26" fillId="0" borderId="0" xfId="0" applyFont="1" applyAlignment="1">
      <alignment horizontal="left" vertical="top"/>
    </xf>
    <xf numFmtId="0" fontId="40" fillId="6" borderId="1" xfId="0" applyFont="1" applyFill="1" applyBorder="1" applyAlignment="1">
      <alignment horizontal="left" vertical="top"/>
    </xf>
    <xf numFmtId="0" fontId="25" fillId="0" borderId="0" xfId="0" applyFont="1" applyBorder="1" applyAlignment="1">
      <alignment horizontal="left" vertical="top" wrapText="1"/>
    </xf>
    <xf numFmtId="0" fontId="41" fillId="6" borderId="1" xfId="0" applyFont="1" applyFill="1" applyBorder="1" applyAlignment="1">
      <alignment horizontal="center" vertical="center"/>
    </xf>
    <xf numFmtId="0" fontId="41" fillId="6" borderId="1" xfId="0" applyFont="1" applyFill="1" applyBorder="1" applyAlignment="1">
      <alignment horizontal="center" vertical="center" wrapText="1"/>
    </xf>
    <xf numFmtId="164" fontId="25" fillId="0" borderId="1" xfId="0" applyNumberFormat="1" applyFont="1" applyBorder="1" applyAlignment="1">
      <alignment horizontal="center"/>
    </xf>
    <xf numFmtId="0" fontId="25" fillId="0" borderId="1" xfId="0" applyFont="1" applyBorder="1" applyAlignment="1">
      <alignment horizontal="center"/>
    </xf>
    <xf numFmtId="0" fontId="25" fillId="0" borderId="1" xfId="0" applyFont="1" applyBorder="1" applyAlignment="1">
      <alignment horizontal="left"/>
    </xf>
    <xf numFmtId="0" fontId="30" fillId="0" borderId="0" xfId="0" applyFont="1" applyAlignment="1">
      <alignment horizontal="center" vertical="center" wrapText="1"/>
    </xf>
    <xf numFmtId="0" fontId="33" fillId="0" borderId="6" xfId="0" applyFont="1" applyBorder="1" applyAlignment="1">
      <alignment horizontal="center" vertical="center"/>
    </xf>
    <xf numFmtId="0" fontId="26" fillId="0" borderId="0" xfId="0" applyFont="1" applyAlignment="1">
      <alignment horizontal="center"/>
    </xf>
    <xf numFmtId="0" fontId="30" fillId="0" borderId="0" xfId="0" applyFont="1" applyAlignment="1">
      <alignment horizontal="center"/>
    </xf>
    <xf numFmtId="0" fontId="40" fillId="6" borderId="3" xfId="0" applyFont="1" applyFill="1" applyBorder="1" applyAlignment="1">
      <alignment horizontal="center" vertical="center" wrapText="1"/>
    </xf>
    <xf numFmtId="0" fontId="40" fillId="6" borderId="9" xfId="0" applyFont="1" applyFill="1" applyBorder="1" applyAlignment="1">
      <alignment horizontal="center" vertical="center" wrapText="1"/>
    </xf>
    <xf numFmtId="0" fontId="43" fillId="0" borderId="0" xfId="0" applyFont="1" applyAlignment="1">
      <alignment horizontal="left" vertical="center" wrapText="1"/>
    </xf>
    <xf numFmtId="0" fontId="25" fillId="0" borderId="0" xfId="0" applyFont="1" applyAlignment="1">
      <alignment horizontal="left" vertical="center"/>
    </xf>
    <xf numFmtId="0" fontId="25" fillId="0" borderId="0" xfId="0" applyFont="1" applyAlignment="1">
      <alignment horizontal="left" vertical="center" wrapText="1"/>
    </xf>
    <xf numFmtId="0" fontId="25" fillId="0" borderId="0" xfId="0" applyFont="1" applyAlignment="1">
      <alignment vertical="center" wrapText="1"/>
    </xf>
    <xf numFmtId="0" fontId="0" fillId="0" borderId="0" xfId="0" applyAlignment="1">
      <alignment vertical="center" wrapText="1"/>
    </xf>
    <xf numFmtId="0" fontId="30" fillId="0" borderId="0" xfId="0" applyFont="1" applyAlignment="1">
      <alignment horizontal="center" wrapText="1"/>
    </xf>
    <xf numFmtId="0" fontId="32" fillId="0" borderId="0" xfId="0" applyFont="1" applyAlignment="1">
      <alignment horizontal="center"/>
    </xf>
    <xf numFmtId="0" fontId="25" fillId="0" borderId="1" xfId="0" applyFont="1" applyBorder="1" applyAlignment="1">
      <alignment horizontal="center" vertical="center" wrapText="1"/>
    </xf>
    <xf numFmtId="164" fontId="26" fillId="2" borderId="1" xfId="0" applyNumberFormat="1" applyFont="1" applyFill="1" applyBorder="1" applyAlignment="1">
      <alignment horizontal="center"/>
    </xf>
    <xf numFmtId="0" fontId="26" fillId="2" borderId="1" xfId="0" applyFont="1" applyFill="1" applyBorder="1" applyAlignment="1">
      <alignment horizontal="left"/>
    </xf>
    <xf numFmtId="164" fontId="40" fillId="6" borderId="10" xfId="0" applyNumberFormat="1" applyFont="1" applyFill="1" applyBorder="1" applyAlignment="1">
      <alignment horizontal="center"/>
    </xf>
    <xf numFmtId="164" fontId="40" fillId="6" borderId="11" xfId="0" applyNumberFormat="1" applyFont="1" applyFill="1" applyBorder="1" applyAlignment="1">
      <alignment horizontal="center"/>
    </xf>
    <xf numFmtId="164" fontId="40" fillId="6" borderId="1" xfId="0" applyNumberFormat="1" applyFont="1" applyFill="1" applyBorder="1" applyAlignment="1">
      <alignment horizontal="center"/>
    </xf>
    <xf numFmtId="0" fontId="40" fillId="6" borderId="1" xfId="0" applyFont="1" applyFill="1" applyBorder="1" applyAlignment="1">
      <alignment horizontal="right"/>
    </xf>
    <xf numFmtId="0" fontId="40" fillId="6" borderId="8" xfId="0" applyFont="1" applyFill="1" applyBorder="1" applyAlignment="1">
      <alignment horizontal="center" vertical="center" wrapText="1"/>
    </xf>
    <xf numFmtId="0" fontId="25" fillId="11" borderId="1" xfId="0" applyFont="1" applyFill="1" applyBorder="1" applyAlignment="1">
      <alignment horizontal="center" vertical="center" wrapText="1"/>
    </xf>
    <xf numFmtId="0" fontId="0" fillId="0" borderId="0" xfId="0" applyAlignment="1">
      <alignment horizontal="left" vertical="center" wrapText="1"/>
    </xf>
    <xf numFmtId="0" fontId="43" fillId="0" borderId="0" xfId="0" applyFont="1" applyBorder="1" applyAlignment="1">
      <alignment horizontal="left" vertical="center"/>
    </xf>
    <xf numFmtId="0" fontId="40" fillId="6" borderId="10" xfId="0" applyFont="1" applyFill="1" applyBorder="1" applyAlignment="1">
      <alignment horizontal="right"/>
    </xf>
    <xf numFmtId="0" fontId="40" fillId="6" borderId="2" xfId="0" applyFont="1" applyFill="1" applyBorder="1" applyAlignment="1">
      <alignment horizontal="right"/>
    </xf>
    <xf numFmtId="0" fontId="40" fillId="6" borderId="11" xfId="0" applyFont="1" applyFill="1" applyBorder="1" applyAlignment="1">
      <alignment horizontal="right"/>
    </xf>
    <xf numFmtId="0" fontId="43" fillId="0" borderId="0" xfId="0" applyFont="1" applyAlignment="1">
      <alignment horizontal="left" vertical="center"/>
    </xf>
    <xf numFmtId="0" fontId="0" fillId="0" borderId="0" xfId="0" applyAlignment="1">
      <alignment horizontal="left" vertical="center"/>
    </xf>
    <xf numFmtId="0" fontId="25" fillId="0" borderId="0" xfId="0" applyFont="1" applyAlignment="1">
      <alignment vertical="top" wrapText="1"/>
    </xf>
    <xf numFmtId="0" fontId="25" fillId="0" borderId="0" xfId="0" applyFont="1" applyAlignment="1">
      <alignment vertical="top"/>
    </xf>
    <xf numFmtId="0" fontId="25" fillId="12" borderId="1" xfId="0" applyFont="1" applyFill="1" applyBorder="1" applyAlignment="1">
      <alignment horizontal="center" vertical="center" wrapText="1"/>
    </xf>
    <xf numFmtId="0" fontId="26" fillId="0" borderId="0" xfId="0" applyFont="1" applyAlignment="1">
      <alignment horizontal="center" wrapText="1"/>
    </xf>
    <xf numFmtId="0" fontId="25" fillId="0" borderId="0" xfId="0" applyFont="1" applyBorder="1" applyAlignment="1">
      <alignment horizontal="center" wrapText="1"/>
    </xf>
    <xf numFmtId="0" fontId="0" fillId="0" borderId="0" xfId="0" applyAlignment="1">
      <alignment horizontal="center" wrapText="1"/>
    </xf>
    <xf numFmtId="0" fontId="25" fillId="15" borderId="1" xfId="0" applyFont="1" applyFill="1" applyBorder="1" applyAlignment="1">
      <alignment horizontal="center" vertical="center" wrapText="1"/>
    </xf>
    <xf numFmtId="0" fontId="44" fillId="0" borderId="0" xfId="0" applyFont="1" applyAlignment="1">
      <alignment horizontal="center" wrapText="1"/>
    </xf>
    <xf numFmtId="0" fontId="48" fillId="0" borderId="0" xfId="1" applyFont="1" applyAlignment="1">
      <alignment horizontal="center" wrapText="1"/>
    </xf>
    <xf numFmtId="0" fontId="40" fillId="6" borderId="12" xfId="0" applyFont="1" applyFill="1" applyBorder="1" applyAlignment="1">
      <alignment horizontal="center" vertical="center" wrapText="1"/>
    </xf>
    <xf numFmtId="0" fontId="26" fillId="0" borderId="0" xfId="0" applyFont="1" applyBorder="1" applyAlignment="1">
      <alignment horizontal="left" vertical="center" wrapText="1"/>
    </xf>
    <xf numFmtId="0" fontId="26" fillId="0" borderId="1" xfId="0" applyFont="1" applyBorder="1" applyAlignment="1">
      <alignment horizontal="center" vertical="center" wrapText="1"/>
    </xf>
    <xf numFmtId="0" fontId="25" fillId="0" borderId="0" xfId="0" applyFont="1" applyAlignment="1">
      <alignment horizontal="center" vertical="center"/>
    </xf>
    <xf numFmtId="0" fontId="28" fillId="0" borderId="0" xfId="0" applyFont="1" applyAlignment="1">
      <alignment horizontal="center" wrapText="1"/>
    </xf>
    <xf numFmtId="0" fontId="25" fillId="0" borderId="0" xfId="0" applyFont="1" applyAlignment="1">
      <alignment horizontal="center"/>
    </xf>
    <xf numFmtId="0" fontId="45" fillId="0" borderId="0" xfId="0" applyFont="1" applyAlignment="1">
      <alignment horizontal="left"/>
    </xf>
    <xf numFmtId="0" fontId="46" fillId="0" borderId="0" xfId="0" applyFont="1" applyAlignment="1">
      <alignment horizontal="left"/>
    </xf>
    <xf numFmtId="14" fontId="46" fillId="0" borderId="0" xfId="0" applyNumberFormat="1" applyFont="1" applyAlignment="1">
      <alignment horizontal="left"/>
    </xf>
    <xf numFmtId="0" fontId="47" fillId="0" borderId="0" xfId="0" applyFont="1" applyAlignment="1">
      <alignment horizontal="left" wrapText="1"/>
    </xf>
    <xf numFmtId="0" fontId="25" fillId="13" borderId="1" xfId="0" applyFont="1" applyFill="1" applyBorder="1" applyAlignment="1">
      <alignment horizontal="center" vertical="center" wrapText="1"/>
    </xf>
    <xf numFmtId="0" fontId="24" fillId="0" borderId="0" xfId="0" applyFont="1" applyAlignment="1">
      <alignment horizontal="left" vertical="center" wrapText="1"/>
    </xf>
    <xf numFmtId="0" fontId="49" fillId="0" borderId="0" xfId="0" applyFont="1" applyAlignment="1">
      <alignment horizontal="center"/>
    </xf>
    <xf numFmtId="0" fontId="0" fillId="0" borderId="6" xfId="0" applyBorder="1" applyAlignment="1">
      <alignment horizontal="center"/>
    </xf>
    <xf numFmtId="0" fontId="25" fillId="0" borderId="2" xfId="0" applyFont="1" applyBorder="1" applyAlignment="1">
      <alignment horizontal="left" vertical="top" wrapText="1"/>
    </xf>
    <xf numFmtId="0" fontId="49" fillId="0" borderId="2" xfId="0" applyFont="1" applyBorder="1" applyAlignment="1">
      <alignment horizontal="left" vertical="top"/>
    </xf>
    <xf numFmtId="0" fontId="24" fillId="0" borderId="0" xfId="0" applyFont="1" applyAlignment="1">
      <alignment horizontal="left" wrapText="1"/>
    </xf>
    <xf numFmtId="0" fontId="26" fillId="0" borderId="0" xfId="0" applyFont="1" applyAlignment="1">
      <alignment horizontal="center" vertical="center" wrapText="1"/>
    </xf>
    <xf numFmtId="0" fontId="28" fillId="0" borderId="2" xfId="0" applyFont="1" applyBorder="1" applyAlignment="1">
      <alignment horizontal="center" vertical="center" wrapText="1"/>
    </xf>
    <xf numFmtId="0" fontId="25" fillId="0" borderId="0" xfId="0" applyFont="1" applyAlignment="1">
      <alignment horizontal="left"/>
    </xf>
    <xf numFmtId="0" fontId="25" fillId="1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0" fillId="0" borderId="1" xfId="0" applyFont="1" applyBorder="1" applyAlignment="1">
      <alignment horizontal="left" vertical="top" wrapText="1"/>
    </xf>
    <xf numFmtId="0" fontId="12"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8" xfId="0" applyFont="1" applyFill="1" applyBorder="1" applyAlignment="1">
      <alignment horizontal="center" vertical="center" wrapText="1"/>
    </xf>
    <xf numFmtId="0" fontId="12" fillId="7" borderId="9"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9" xfId="0" applyFont="1" applyFill="1" applyBorder="1" applyAlignment="1">
      <alignment horizontal="left" vertical="center" wrapText="1"/>
    </xf>
    <xf numFmtId="164" fontId="40" fillId="6" borderId="1" xfId="0" applyNumberFormat="1" applyFont="1" applyFill="1" applyBorder="1" applyAlignment="1">
      <alignment wrapText="1"/>
    </xf>
    <xf numFmtId="0" fontId="25" fillId="0" borderId="3" xfId="0" applyFont="1" applyBorder="1" applyAlignment="1">
      <alignment horizontal="center"/>
    </xf>
    <xf numFmtId="0" fontId="25" fillId="0" borderId="9" xfId="0" applyFont="1" applyBorder="1" applyAlignment="1">
      <alignment horizontal="center"/>
    </xf>
    <xf numFmtId="0" fontId="25" fillId="0" borderId="6" xfId="0" applyFont="1" applyBorder="1" applyAlignment="1">
      <alignment horizontal="center"/>
    </xf>
    <xf numFmtId="0" fontId="24" fillId="0" borderId="6" xfId="0" applyFont="1" applyBorder="1" applyAlignment="1">
      <alignment horizontal="left" vertical="top" wrapText="1"/>
    </xf>
    <xf numFmtId="0" fontId="26" fillId="2" borderId="3" xfId="0" applyFont="1" applyFill="1" applyBorder="1" applyAlignment="1">
      <alignment horizontal="center" wrapText="1"/>
    </xf>
    <xf numFmtId="0" fontId="26" fillId="2" borderId="9" xfId="0" applyFont="1" applyFill="1" applyBorder="1" applyAlignment="1">
      <alignment horizontal="center" wrapText="1"/>
    </xf>
    <xf numFmtId="0" fontId="25" fillId="0" borderId="2" xfId="0" applyFont="1" applyBorder="1"/>
    <xf numFmtId="0" fontId="3" fillId="0" borderId="5" xfId="0" applyFont="1" applyFill="1" applyBorder="1" applyAlignment="1">
      <alignment horizontal="left" vertical="center" wrapText="1"/>
    </xf>
    <xf numFmtId="0" fontId="40" fillId="6" borderId="13" xfId="0" applyFont="1" applyFill="1" applyBorder="1" applyAlignment="1">
      <alignment horizontal="left" vertical="center" wrapText="1"/>
    </xf>
    <xf numFmtId="0" fontId="3" fillId="7" borderId="3"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40" fillId="6" borderId="14" xfId="0" applyFont="1" applyFill="1" applyBorder="1" applyAlignment="1">
      <alignment horizontal="left" vertical="center" wrapText="1"/>
    </xf>
    <xf numFmtId="0" fontId="28" fillId="0" borderId="0" xfId="0" applyFont="1" applyBorder="1" applyAlignment="1">
      <alignment horizontal="center" vertical="center"/>
    </xf>
    <xf numFmtId="0" fontId="28" fillId="3" borderId="0" xfId="0" applyFont="1" applyFill="1" applyBorder="1" applyAlignment="1">
      <alignment horizontal="center" vertical="top" wrapText="1"/>
    </xf>
    <xf numFmtId="0" fontId="25" fillId="3" borderId="0" xfId="0" applyFont="1" applyFill="1" applyBorder="1" applyAlignment="1">
      <alignment horizontal="left" vertical="top" wrapText="1"/>
    </xf>
    <xf numFmtId="0" fontId="26" fillId="3" borderId="0" xfId="0" applyFont="1" applyFill="1" applyBorder="1" applyAlignment="1">
      <alignment horizontal="left" vertical="top" wrapText="1"/>
    </xf>
    <xf numFmtId="0" fontId="28" fillId="0" borderId="0" xfId="0" applyFont="1" applyAlignment="1">
      <alignment horizontal="center" vertical="top"/>
    </xf>
  </cellXfs>
  <cellStyles count="4">
    <cellStyle name="Hyperlink" xfId="1" builtinId="8"/>
    <cellStyle name="Normal" xfId="0" builtinId="0"/>
    <cellStyle name="Normal 2" xfId="2"/>
    <cellStyle name="Percent" xfId="3" builtinId="5"/>
  </cellStyles>
  <dxfs count="19">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C6500"/>
      </font>
      <fill>
        <patternFill>
          <bgColor rgb="FFFFFF00"/>
        </patternFill>
      </fill>
    </dxf>
    <dxf>
      <font>
        <color rgb="FF006100"/>
      </font>
      <fill>
        <patternFill>
          <bgColor rgb="FFC6EFCE"/>
        </patternFill>
      </fill>
    </dxf>
    <dxf>
      <font>
        <color auto="1"/>
      </font>
      <fill>
        <patternFill>
          <bgColor theme="3" tint="0.59996337778862885"/>
        </patternFill>
      </fill>
    </dxf>
    <dxf>
      <font>
        <color rgb="FF9C0006"/>
      </font>
      <fill>
        <patternFill>
          <bgColor rgb="FFFFC7CE"/>
        </patternFill>
      </fill>
    </dxf>
    <dxf>
      <font>
        <color rgb="FF9C6500"/>
      </font>
      <fill>
        <patternFill>
          <bgColor rgb="FFFFFF00"/>
        </patternFill>
      </fill>
    </dxf>
    <dxf>
      <font>
        <color rgb="FF006100"/>
      </font>
      <fill>
        <patternFill>
          <bgColor rgb="FFC6EFCE"/>
        </patternFill>
      </fill>
    </dxf>
    <dxf>
      <font>
        <color auto="1"/>
      </font>
      <fill>
        <patternFill>
          <bgColor theme="3" tint="0.59996337778862885"/>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1: Monitor Health Status </a:t>
            </a:r>
          </a:p>
        </c:rich>
      </c:tx>
      <c:overlay val="0"/>
    </c:title>
    <c:autoTitleDeleted val="0"/>
    <c:plotArea>
      <c:layout>
        <c:manualLayout>
          <c:layoutTarget val="inner"/>
          <c:xMode val="edge"/>
          <c:yMode val="edge"/>
          <c:x val="0.13860543655819246"/>
          <c:y val="0.29141716084565622"/>
          <c:w val="0.77465815024870144"/>
          <c:h val="0.64107068382516041"/>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'!$B$6:$B$8</c:f>
              <c:numCache>
                <c:formatCode>General</c:formatCode>
                <c:ptCount val="3"/>
              </c:numCache>
            </c:numRef>
          </c:cat>
          <c:val>
            <c:numRef>
              <c:f>'Score Summary (Hide) '!$C$6:$C$8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373563840"/>
        <c:axId val="373561096"/>
      </c:barChart>
      <c:catAx>
        <c:axId val="373563840"/>
        <c:scaling>
          <c:orientation val="maxMin"/>
        </c:scaling>
        <c:delete val="0"/>
        <c:axPos val="l"/>
        <c:title>
          <c:tx>
            <c:rich>
              <a:bodyPr rot="0" vert="horz"/>
              <a:lstStyle/>
              <a:p>
                <a:pPr>
                  <a:defRPr b="0"/>
                </a:pPr>
                <a:r>
                  <a:rPr lang="en-US" b="0"/>
                  <a:t>1.1</a:t>
                </a:r>
              </a:p>
              <a:p>
                <a:pPr>
                  <a:defRPr b="0"/>
                </a:pPr>
                <a:endParaRPr lang="en-US" b="0"/>
              </a:p>
              <a:p>
                <a:pPr>
                  <a:defRPr b="0"/>
                </a:pPr>
                <a:endParaRPr lang="en-US" b="0"/>
              </a:p>
              <a:p>
                <a:pPr>
                  <a:defRPr b="0"/>
                </a:pPr>
                <a:r>
                  <a:rPr lang="en-US" b="0"/>
                  <a:t>1.2</a:t>
                </a:r>
              </a:p>
              <a:p>
                <a:pPr>
                  <a:defRPr b="0"/>
                </a:pPr>
                <a:endParaRPr lang="en-US" b="0"/>
              </a:p>
              <a:p>
                <a:pPr>
                  <a:defRPr b="0"/>
                </a:pPr>
                <a:endParaRPr lang="en-US" b="0"/>
              </a:p>
              <a:p>
                <a:pPr>
                  <a:defRPr b="0"/>
                </a:pPr>
                <a:r>
                  <a:rPr lang="en-US" b="0"/>
                  <a:t>1.3</a:t>
                </a:r>
              </a:p>
            </c:rich>
          </c:tx>
          <c:layout>
            <c:manualLayout>
              <c:xMode val="edge"/>
              <c:yMode val="edge"/>
              <c:x val="2.7971762150420854E-2"/>
              <c:y val="0.34985160030351659"/>
            </c:manualLayout>
          </c:layout>
          <c:overlay val="0"/>
        </c:title>
        <c:numFmt formatCode="#,##0" sourceLinked="0"/>
        <c:majorTickMark val="out"/>
        <c:minorTickMark val="none"/>
        <c:tickLblPos val="nextTo"/>
        <c:txPr>
          <a:bodyPr/>
          <a:lstStyle/>
          <a:p>
            <a:pPr>
              <a:defRPr sz="800"/>
            </a:pPr>
            <a:endParaRPr lang="en-US"/>
          </a:p>
        </c:txPr>
        <c:crossAx val="373561096"/>
        <c:crossesAt val="0"/>
        <c:auto val="1"/>
        <c:lblAlgn val="ctr"/>
        <c:lblOffset val="100"/>
        <c:noMultiLvlLbl val="0"/>
      </c:catAx>
      <c:valAx>
        <c:axId val="373561096"/>
        <c:scaling>
          <c:orientation val="minMax"/>
          <c:max val="100"/>
        </c:scaling>
        <c:delete val="0"/>
        <c:axPos val="t"/>
        <c:majorGridlines/>
        <c:numFmt formatCode="0" sourceLinked="0"/>
        <c:majorTickMark val="out"/>
        <c:minorTickMark val="none"/>
        <c:tickLblPos val="nextTo"/>
        <c:crossAx val="373563840"/>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Pt>
            <c:idx val="0"/>
            <c:bubble3D val="0"/>
          </c:dPt>
          <c:dPt>
            <c:idx val="1"/>
            <c:bubble3D val="0"/>
          </c:dPt>
          <c:dPt>
            <c:idx val="2"/>
            <c:bubble3D val="0"/>
          </c:dPt>
          <c:dPt>
            <c:idx val="3"/>
            <c:bubble3D val="0"/>
          </c:dPt>
          <c:dPt>
            <c:idx val="4"/>
            <c:bubble3D val="0"/>
          </c:dPt>
          <c:dLbls>
            <c:spPr>
              <a:noFill/>
              <a:ln>
                <a:noFill/>
              </a:ln>
              <a:effectLst/>
            </c:spPr>
            <c:txPr>
              <a:bodyPr/>
              <a:lstStyle/>
              <a:p>
                <a:pPr>
                  <a:defRPr b="1">
                    <a:latin typeface="Arial" pitchFamily="34" charset="0"/>
                    <a:cs typeface="Arial" pitchFamily="34" charset="0"/>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'Score Summary (Hide) '!$B$50:$B$54</c:f>
              <c:strCache>
                <c:ptCount val="5"/>
                <c:pt idx="0">
                  <c:v>Optimal (76-100%)</c:v>
                </c:pt>
                <c:pt idx="1">
                  <c:v>Significant (51-75%)</c:v>
                </c:pt>
                <c:pt idx="2">
                  <c:v>Moderate (26-50%)</c:v>
                </c:pt>
                <c:pt idx="3">
                  <c:v>Minimal (1-25%)</c:v>
                </c:pt>
                <c:pt idx="4">
                  <c:v>No Activity (0%)</c:v>
                </c:pt>
              </c:strCache>
            </c:strRef>
          </c:cat>
          <c:val>
            <c:numRef>
              <c:f>'Score Summary (Hide) '!$D$50:$D$54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063451237874262"/>
          <c:y val="0.22942080092749143"/>
          <c:w val="0.25541595701791198"/>
          <c:h val="0.45124744376278125"/>
        </c:manualLayout>
      </c:layout>
      <c:overlay val="0"/>
      <c:txPr>
        <a:bodyPr/>
        <a:lstStyle/>
        <a:p>
          <a:pPr rtl="0">
            <a:defRPr sz="12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Pt>
            <c:idx val="0"/>
            <c:bubble3D val="0"/>
          </c:dPt>
          <c:dPt>
            <c:idx val="1"/>
            <c:bubble3D val="0"/>
          </c:dPt>
          <c:dPt>
            <c:idx val="2"/>
            <c:bubble3D val="0"/>
          </c:dPt>
          <c:dPt>
            <c:idx val="3"/>
            <c:bubble3D val="0"/>
          </c:dPt>
          <c:dPt>
            <c:idx val="4"/>
            <c:bubble3D val="0"/>
          </c:dPt>
          <c:dLbls>
            <c:spPr>
              <a:noFill/>
              <a:ln>
                <a:noFill/>
              </a:ln>
              <a:effectLst/>
            </c:spPr>
            <c:txPr>
              <a:bodyPr/>
              <a:lstStyle/>
              <a:p>
                <a:pPr>
                  <a:defRPr b="1"/>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'Score Summary (Hide) '!$B$63:$B$67</c:f>
              <c:strCache>
                <c:ptCount val="5"/>
                <c:pt idx="0">
                  <c:v>Optimal (76-100%)</c:v>
                </c:pt>
                <c:pt idx="1">
                  <c:v>Significant (51-75%)</c:v>
                </c:pt>
                <c:pt idx="2">
                  <c:v>Moderate (26-50%)</c:v>
                </c:pt>
                <c:pt idx="3">
                  <c:v>Minimal (1-25%)</c:v>
                </c:pt>
                <c:pt idx="4">
                  <c:v>No Activity (0%)</c:v>
                </c:pt>
              </c:strCache>
            </c:strRef>
          </c:cat>
          <c:val>
            <c:numRef>
              <c:f>'Score Summary (Hide) '!$D$63:$D$67</c:f>
              <c:numCache>
                <c:formatCode>0.0%</c:formatCode>
                <c:ptCount val="5"/>
                <c:pt idx="0">
                  <c:v>0</c:v>
                </c:pt>
                <c:pt idx="1">
                  <c:v>0</c:v>
                </c:pt>
                <c:pt idx="2">
                  <c:v>0</c:v>
                </c:pt>
                <c:pt idx="3">
                  <c:v>0</c:v>
                </c:pt>
                <c:pt idx="4">
                  <c:v>0</c:v>
                </c:pt>
              </c:numCache>
            </c:numRef>
          </c:val>
        </c:ser>
        <c:dLbls>
          <c:dLblPos val="bestFit"/>
          <c:showLegendKey val="0"/>
          <c:showVal val="1"/>
          <c:showCatName val="0"/>
          <c:showSerName val="0"/>
          <c:showPercent val="0"/>
          <c:showBubbleSize val="0"/>
          <c:showLeaderLines val="1"/>
        </c:dLbls>
      </c:pie3DChart>
      <c:spPr>
        <a:noFill/>
        <a:ln w="25400">
          <a:noFill/>
        </a:ln>
      </c:spPr>
    </c:plotArea>
    <c:legend>
      <c:legendPos val="r"/>
      <c:overlay val="0"/>
      <c:txPr>
        <a:bodyPr/>
        <a:lstStyle/>
        <a:p>
          <a:pPr>
            <a:defRPr sz="12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1 - Monitor Health Status </a:t>
            </a:r>
            <a:endParaRPr lang="en-US" sz="1100">
              <a:effectLst/>
              <a:latin typeface="+mn-lt"/>
            </a:endParaRPr>
          </a:p>
        </c:rich>
      </c:tx>
      <c:layout>
        <c:manualLayout>
          <c:xMode val="edge"/>
          <c:yMode val="edge"/>
          <c:x val="0.15831185461678882"/>
          <c:y val="1.2374519535768928E-2"/>
        </c:manualLayout>
      </c:layout>
      <c:overlay val="0"/>
    </c:title>
    <c:autoTitleDeleted val="0"/>
    <c:plotArea>
      <c:layout>
        <c:manualLayout>
          <c:layoutTarget val="inner"/>
          <c:xMode val="edge"/>
          <c:yMode val="edge"/>
          <c:x val="0.15937748026195214"/>
          <c:y val="0.17034810814181556"/>
          <c:w val="0.65562883217276269"/>
          <c:h val="0.59913876679667821"/>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1.1</c:v>
          </c:tx>
          <c:spPr>
            <a:ln w="28575">
              <a:noFill/>
            </a:ln>
          </c:spPr>
          <c:marker>
            <c:symbol val="square"/>
            <c:size val="7"/>
            <c:spPr>
              <a:solidFill>
                <a:srgbClr val="C00000"/>
              </a:solidFill>
            </c:spPr>
          </c:marker>
          <c:xVal>
            <c:numRef>
              <c:f>'Score Summary (Hide) '!$C$6</c:f>
            </c:numRef>
          </c:xVal>
          <c:yVal>
            <c:numRef>
              <c:f>'Score Summary (Hide) '!$F$6</c:f>
              <c:numCache>
                <c:formatCode>0.00</c:formatCode>
                <c:ptCount val="1"/>
                <c:pt idx="0">
                  <c:v>0</c:v>
                </c:pt>
              </c:numCache>
            </c:numRef>
          </c:yVal>
          <c:smooth val="0"/>
        </c:ser>
        <c:ser>
          <c:idx val="2"/>
          <c:order val="2"/>
          <c:tx>
            <c:v>1.2</c:v>
          </c:tx>
          <c:spPr>
            <a:ln>
              <a:noFill/>
            </a:ln>
          </c:spPr>
          <c:marker>
            <c:spPr>
              <a:solidFill>
                <a:srgbClr val="92D050"/>
              </a:solidFill>
            </c:spPr>
          </c:marker>
          <c:xVal>
            <c:numRef>
              <c:f>'Score Summary (Hide) '!$C$7</c:f>
            </c:numRef>
          </c:xVal>
          <c:yVal>
            <c:numRef>
              <c:f>'Score Summary (Hide) '!$F$7</c:f>
              <c:numCache>
                <c:formatCode>0.00</c:formatCode>
                <c:ptCount val="1"/>
                <c:pt idx="0">
                  <c:v>0</c:v>
                </c:pt>
              </c:numCache>
            </c:numRef>
          </c:yVal>
          <c:smooth val="0"/>
        </c:ser>
        <c:ser>
          <c:idx val="3"/>
          <c:order val="3"/>
          <c:tx>
            <c:v>1.3</c:v>
          </c:tx>
          <c:spPr>
            <a:ln w="28575">
              <a:noFill/>
            </a:ln>
          </c:spPr>
          <c:marker>
            <c:symbol val="diamond"/>
            <c:size val="7"/>
            <c:spPr>
              <a:solidFill>
                <a:srgbClr val="7030A0"/>
              </a:solidFill>
            </c:spPr>
          </c:marker>
          <c:xVal>
            <c:numRef>
              <c:f>'Score Summary (Hide) '!$C$8</c:f>
            </c:numRef>
          </c:xVal>
          <c:yVal>
            <c:numRef>
              <c:f>'Score Summary (Hide) '!$F$8</c:f>
              <c:numCache>
                <c:formatCode>0.00</c:formatCode>
                <c:ptCount val="1"/>
                <c:pt idx="0">
                  <c:v>0</c:v>
                </c:pt>
              </c:numCache>
            </c:numRef>
          </c:yVal>
          <c:smooth val="0"/>
        </c:ser>
        <c:dLbls>
          <c:showLegendKey val="0"/>
          <c:showVal val="0"/>
          <c:showCatName val="0"/>
          <c:showSerName val="0"/>
          <c:showPercent val="0"/>
          <c:showBubbleSize val="0"/>
        </c:dLbls>
        <c:axId val="232692696"/>
        <c:axId val="232693088"/>
      </c:scatterChart>
      <c:valAx>
        <c:axId val="232692696"/>
        <c:scaling>
          <c:orientation val="minMax"/>
          <c:max val="100"/>
          <c:min val="0"/>
        </c:scaling>
        <c:delete val="0"/>
        <c:axPos val="b"/>
        <c:title>
          <c:tx>
            <c:rich>
              <a:bodyPr/>
              <a:lstStyle/>
              <a:p>
                <a:pPr>
                  <a:defRPr b="0"/>
                </a:pPr>
                <a:r>
                  <a:rPr lang="en-US" b="0"/>
                  <a:t>Average Performance</a:t>
                </a:r>
                <a:r>
                  <a:rPr lang="en-US" b="0" baseline="0"/>
                  <a:t> Scores</a:t>
                </a:r>
                <a:endParaRPr lang="en-US" b="0"/>
              </a:p>
            </c:rich>
          </c:tx>
          <c:layout>
            <c:manualLayout>
              <c:xMode val="edge"/>
              <c:yMode val="edge"/>
              <c:x val="0.2094800606671571"/>
              <c:y val="0.88117525593660972"/>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93088"/>
        <c:crosses val="autoZero"/>
        <c:crossBetween val="midCat"/>
      </c:valAx>
      <c:valAx>
        <c:axId val="232693088"/>
        <c:scaling>
          <c:orientation val="minMax"/>
          <c:max val="10"/>
          <c:min val="0"/>
        </c:scaling>
        <c:delete val="0"/>
        <c:axPos val="l"/>
        <c:title>
          <c:tx>
            <c:rich>
              <a:bodyPr rot="-5400000" vert="horz"/>
              <a:lstStyle/>
              <a:p>
                <a:pPr>
                  <a:defRPr b="0"/>
                </a:pPr>
                <a:r>
                  <a:rPr lang="en-US" b="0"/>
                  <a:t>Priority</a:t>
                </a:r>
              </a:p>
            </c:rich>
          </c:tx>
          <c:layout>
            <c:manualLayout>
              <c:xMode val="edge"/>
              <c:yMode val="edge"/>
              <c:x val="1.4047534715599996E-2"/>
              <c:y val="0.34965456332176487"/>
            </c:manualLayout>
          </c:layout>
          <c:overlay val="0"/>
        </c:title>
        <c:numFmt formatCode="0" sourceLinked="0"/>
        <c:majorTickMark val="out"/>
        <c:minorTickMark val="none"/>
        <c:tickLblPos val="nextTo"/>
        <c:crossAx val="232692696"/>
        <c:crosses val="autoZero"/>
        <c:crossBetween val="midCat"/>
      </c:valAx>
    </c:plotArea>
    <c:legend>
      <c:legendPos val="r"/>
      <c:legendEntry>
        <c:idx val="0"/>
        <c:delete val="1"/>
      </c:legendEntry>
      <c:layout>
        <c:manualLayout>
          <c:xMode val="edge"/>
          <c:yMode val="edge"/>
          <c:x val="0.83815310283446409"/>
          <c:y val="0.27782313940615244"/>
          <c:w val="0.13694139443642206"/>
          <c:h val="0.3356455324601012"/>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b="1" i="0" baseline="0">
                <a:effectLst/>
                <a:latin typeface="+mn-lt"/>
              </a:rPr>
              <a:t>EPHS 2 - Diagnose and Investigate</a:t>
            </a:r>
            <a:endParaRPr lang="en-US" sz="1100">
              <a:effectLst/>
              <a:latin typeface="+mn-lt"/>
            </a:endParaRPr>
          </a:p>
        </c:rich>
      </c:tx>
      <c:layout>
        <c:manualLayout>
          <c:xMode val="edge"/>
          <c:yMode val="edge"/>
          <c:x val="0.14137191328592577"/>
          <c:y val="3.0883556617034246E-2"/>
        </c:manualLayout>
      </c:layout>
      <c:overlay val="0"/>
    </c:title>
    <c:autoTitleDeleted val="0"/>
    <c:plotArea>
      <c:layout>
        <c:manualLayout>
          <c:layoutTarget val="inner"/>
          <c:xMode val="edge"/>
          <c:yMode val="edge"/>
          <c:x val="0.1552898813172118"/>
          <c:y val="0.1974366397867259"/>
          <c:w val="0.67700117999885046"/>
          <c:h val="0.5780496298335393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2.1</c:v>
          </c:tx>
          <c:spPr>
            <a:ln w="28575">
              <a:noFill/>
            </a:ln>
          </c:spPr>
          <c:marker>
            <c:symbol val="square"/>
            <c:size val="7"/>
          </c:marker>
          <c:xVal>
            <c:numRef>
              <c:f>'Score Summary (Hide) '!$C$10</c:f>
            </c:numRef>
          </c:xVal>
          <c:yVal>
            <c:numRef>
              <c:f>'Score Summary (Hide) '!$F$10</c:f>
              <c:numCache>
                <c:formatCode>0.00</c:formatCode>
                <c:ptCount val="1"/>
                <c:pt idx="0">
                  <c:v>0</c:v>
                </c:pt>
              </c:numCache>
            </c:numRef>
          </c:yVal>
          <c:smooth val="0"/>
        </c:ser>
        <c:ser>
          <c:idx val="2"/>
          <c:order val="2"/>
          <c:tx>
            <c:v>2.2</c:v>
          </c:tx>
          <c:spPr>
            <a:ln w="28575">
              <a:noFill/>
            </a:ln>
          </c:spPr>
          <c:marker>
            <c:symbol val="triangle"/>
            <c:size val="7"/>
          </c:marker>
          <c:xVal>
            <c:numRef>
              <c:f>'Score Summary (Hide) '!$C$11</c:f>
            </c:numRef>
          </c:xVal>
          <c:yVal>
            <c:numRef>
              <c:f>'Score Summary (Hide) '!$F$11</c:f>
              <c:numCache>
                <c:formatCode>0.00</c:formatCode>
                <c:ptCount val="1"/>
                <c:pt idx="0">
                  <c:v>0</c:v>
                </c:pt>
              </c:numCache>
            </c:numRef>
          </c:yVal>
          <c:smooth val="0"/>
        </c:ser>
        <c:ser>
          <c:idx val="3"/>
          <c:order val="3"/>
          <c:tx>
            <c:v>2.3</c:v>
          </c:tx>
          <c:spPr>
            <a:ln w="28575">
              <a:noFill/>
            </a:ln>
          </c:spPr>
          <c:marker>
            <c:symbol val="diamond"/>
            <c:size val="7"/>
          </c:marker>
          <c:xVal>
            <c:numRef>
              <c:f>'Score Summary (Hide) '!$C$12</c:f>
            </c:numRef>
          </c:xVal>
          <c:yVal>
            <c:numRef>
              <c:f>'Score Summary (Hide) '!$F$12</c:f>
              <c:numCache>
                <c:formatCode>0.00</c:formatCode>
                <c:ptCount val="1"/>
                <c:pt idx="0">
                  <c:v>0</c:v>
                </c:pt>
              </c:numCache>
            </c:numRef>
          </c:yVal>
          <c:smooth val="0"/>
        </c:ser>
        <c:dLbls>
          <c:showLegendKey val="0"/>
          <c:showVal val="0"/>
          <c:showCatName val="0"/>
          <c:showSerName val="0"/>
          <c:showPercent val="0"/>
          <c:showBubbleSize val="0"/>
        </c:dLbls>
        <c:axId val="367360392"/>
        <c:axId val="367360784"/>
      </c:scatterChart>
      <c:valAx>
        <c:axId val="367360392"/>
        <c:scaling>
          <c:orientation val="minMax"/>
          <c:max val="100"/>
          <c:min val="0"/>
        </c:scaling>
        <c:delete val="0"/>
        <c:axPos val="b"/>
        <c:title>
          <c:tx>
            <c:rich>
              <a:bodyPr/>
              <a:lstStyle/>
              <a:p>
                <a:pPr>
                  <a:defRPr b="0"/>
                </a:pPr>
                <a:r>
                  <a:rPr lang="en-US" b="0"/>
                  <a:t>Average Performance</a:t>
                </a:r>
                <a:r>
                  <a:rPr lang="en-US" b="0" baseline="0"/>
                  <a:t> Scores</a:t>
                </a:r>
                <a:endParaRPr lang="en-US" b="0"/>
              </a:p>
            </c:rich>
          </c:tx>
          <c:layout>
            <c:manualLayout>
              <c:xMode val="edge"/>
              <c:yMode val="edge"/>
              <c:x val="0.28482975960184909"/>
              <c:y val="0.87480041298155276"/>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7360784"/>
        <c:crosses val="autoZero"/>
        <c:crossBetween val="midCat"/>
      </c:valAx>
      <c:valAx>
        <c:axId val="367360784"/>
        <c:scaling>
          <c:orientation val="minMax"/>
          <c:max val="10"/>
          <c:min val="0"/>
        </c:scaling>
        <c:delete val="0"/>
        <c:axPos val="l"/>
        <c:title>
          <c:tx>
            <c:rich>
              <a:bodyPr rot="-5400000" vert="horz"/>
              <a:lstStyle/>
              <a:p>
                <a:pPr>
                  <a:defRPr/>
                </a:pPr>
                <a:r>
                  <a:rPr lang="en-US" b="0"/>
                  <a:t>Priority</a:t>
                </a:r>
              </a:p>
            </c:rich>
          </c:tx>
          <c:layout>
            <c:manualLayout>
              <c:xMode val="edge"/>
              <c:yMode val="edge"/>
              <c:x val="1.8693839740620659E-2"/>
              <c:y val="0.39100496324215395"/>
            </c:manualLayout>
          </c:layout>
          <c:overlay val="0"/>
        </c:title>
        <c:numFmt formatCode="0" sourceLinked="0"/>
        <c:majorTickMark val="out"/>
        <c:minorTickMark val="none"/>
        <c:tickLblPos val="nextTo"/>
        <c:crossAx val="367360392"/>
        <c:crosses val="autoZero"/>
        <c:crossBetween val="midCat"/>
      </c:valAx>
    </c:plotArea>
    <c:legend>
      <c:legendPos val="tr"/>
      <c:legendEntry>
        <c:idx val="0"/>
        <c:delete val="1"/>
      </c:legendEntry>
      <c:layout>
        <c:manualLayout>
          <c:xMode val="edge"/>
          <c:yMode val="edge"/>
          <c:x val="0.84474184671552732"/>
          <c:y val="0.27066412906917442"/>
          <c:w val="0.13026800715654485"/>
          <c:h val="0.3403843713848565"/>
        </c:manualLayout>
      </c:layout>
      <c:overlay val="0"/>
      <c:spPr>
        <a:ln>
          <a:solidFill>
            <a:schemeClr val="tx1"/>
          </a:solidFill>
        </a:ln>
      </c:spPr>
    </c:legend>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3 - Educate/Empower</a:t>
            </a:r>
            <a:endParaRPr lang="en-US" sz="1100">
              <a:effectLst/>
              <a:latin typeface="+mn-lt"/>
            </a:endParaRPr>
          </a:p>
        </c:rich>
      </c:tx>
      <c:overlay val="0"/>
    </c:title>
    <c:autoTitleDeleted val="0"/>
    <c:plotArea>
      <c:layout>
        <c:manualLayout>
          <c:layoutTarget val="inner"/>
          <c:xMode val="edge"/>
          <c:yMode val="edge"/>
          <c:x val="0.15856952783543182"/>
          <c:y val="0.18297611436506628"/>
          <c:w val="0.68061121731162755"/>
          <c:h val="0.5646160733927294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3.1</c:v>
          </c:tx>
          <c:spPr>
            <a:ln w="28575">
              <a:noFill/>
            </a:ln>
          </c:spPr>
          <c:marker>
            <c:symbol val="square"/>
            <c:size val="7"/>
          </c:marker>
          <c:xVal>
            <c:numRef>
              <c:f>'Score Summary (Hide) '!$C$14</c:f>
            </c:numRef>
          </c:xVal>
          <c:yVal>
            <c:numRef>
              <c:f>'Score Summary (Hide) '!$F$14</c:f>
              <c:numCache>
                <c:formatCode>0.00</c:formatCode>
                <c:ptCount val="1"/>
                <c:pt idx="0">
                  <c:v>0</c:v>
                </c:pt>
              </c:numCache>
            </c:numRef>
          </c:yVal>
          <c:smooth val="0"/>
        </c:ser>
        <c:ser>
          <c:idx val="2"/>
          <c:order val="2"/>
          <c:tx>
            <c:v>3.2</c:v>
          </c:tx>
          <c:spPr>
            <a:ln w="28575">
              <a:noFill/>
            </a:ln>
          </c:spPr>
          <c:marker>
            <c:symbol val="diamond"/>
            <c:size val="7"/>
            <c:spPr>
              <a:solidFill>
                <a:srgbClr val="7030A0"/>
              </a:solidFill>
            </c:spPr>
          </c:marker>
          <c:xVal>
            <c:numRef>
              <c:f>'Score Summary (Hide) '!$C$15</c:f>
            </c:numRef>
          </c:xVal>
          <c:yVal>
            <c:numRef>
              <c:f>'Score Summary (Hide) '!$F$15</c:f>
              <c:numCache>
                <c:formatCode>0.00</c:formatCode>
                <c:ptCount val="1"/>
                <c:pt idx="0">
                  <c:v>0</c:v>
                </c:pt>
              </c:numCache>
            </c:numRef>
          </c:yVal>
          <c:smooth val="0"/>
        </c:ser>
        <c:ser>
          <c:idx val="3"/>
          <c:order val="3"/>
          <c:tx>
            <c:v>3.3</c:v>
          </c:tx>
          <c:spPr>
            <a:ln w="28575">
              <a:noFill/>
            </a:ln>
          </c:spPr>
          <c:marker>
            <c:symbol val="triangle"/>
            <c:size val="7"/>
            <c:spPr>
              <a:solidFill>
                <a:srgbClr val="92D050"/>
              </a:solidFill>
            </c:spPr>
          </c:marker>
          <c:xVal>
            <c:numRef>
              <c:f>'Score Summary (Hide) '!$C$16</c:f>
            </c:numRef>
          </c:xVal>
          <c:yVal>
            <c:numRef>
              <c:f>'Score Summary (Hide) '!$F$16</c:f>
              <c:numCache>
                <c:formatCode>0.00</c:formatCode>
                <c:ptCount val="1"/>
                <c:pt idx="0">
                  <c:v>0</c:v>
                </c:pt>
              </c:numCache>
            </c:numRef>
          </c:yVal>
          <c:smooth val="0"/>
        </c:ser>
        <c:dLbls>
          <c:showLegendKey val="0"/>
          <c:showVal val="0"/>
          <c:showCatName val="0"/>
          <c:showSerName val="0"/>
          <c:showPercent val="0"/>
          <c:showBubbleSize val="0"/>
        </c:dLbls>
        <c:axId val="367361568"/>
        <c:axId val="367361960"/>
      </c:scatterChart>
      <c:valAx>
        <c:axId val="367361568"/>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7361960"/>
        <c:crosses val="autoZero"/>
        <c:crossBetween val="midCat"/>
      </c:valAx>
      <c:valAx>
        <c:axId val="367361960"/>
        <c:scaling>
          <c:orientation val="minMax"/>
          <c:max val="10"/>
          <c:min val="0"/>
        </c:scaling>
        <c:delete val="0"/>
        <c:axPos val="l"/>
        <c:title>
          <c:tx>
            <c:rich>
              <a:bodyPr rot="-5400000" vert="horz"/>
              <a:lstStyle/>
              <a:p>
                <a:pPr>
                  <a:defRPr b="0"/>
                </a:pPr>
                <a:r>
                  <a:rPr lang="en-US" b="0"/>
                  <a:t>Priority</a:t>
                </a:r>
              </a:p>
            </c:rich>
          </c:tx>
          <c:layout>
            <c:manualLayout>
              <c:xMode val="edge"/>
              <c:yMode val="edge"/>
              <c:x val="1.8589216140369996E-2"/>
              <c:y val="0.3674048089960319"/>
            </c:manualLayout>
          </c:layout>
          <c:overlay val="0"/>
        </c:title>
        <c:numFmt formatCode="0" sourceLinked="0"/>
        <c:majorTickMark val="out"/>
        <c:minorTickMark val="none"/>
        <c:tickLblPos val="nextTo"/>
        <c:crossAx val="367361568"/>
        <c:crosses val="autoZero"/>
        <c:crossBetween val="midCat"/>
      </c:valAx>
    </c:plotArea>
    <c:legend>
      <c:legendPos val="r"/>
      <c:legendEntry>
        <c:idx val="0"/>
        <c:delete val="1"/>
      </c:legendEntry>
      <c:layout>
        <c:manualLayout>
          <c:xMode val="edge"/>
          <c:yMode val="edge"/>
          <c:x val="0.8482681706309203"/>
          <c:y val="0.27131395305444639"/>
          <c:w val="0.13689671144048166"/>
          <c:h val="0.30264283315296492"/>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4 - Mobilize Partnerships</a:t>
            </a:r>
            <a:endParaRPr lang="en-US" sz="1100">
              <a:effectLst/>
              <a:latin typeface="+mn-lt"/>
            </a:endParaRPr>
          </a:p>
        </c:rich>
      </c:tx>
      <c:overlay val="0"/>
    </c:title>
    <c:autoTitleDeleted val="0"/>
    <c:plotArea>
      <c:layout>
        <c:manualLayout>
          <c:layoutTarget val="inner"/>
          <c:xMode val="edge"/>
          <c:yMode val="edge"/>
          <c:x val="0.15020823981462067"/>
          <c:y val="0.18757278491605839"/>
          <c:w val="0.67103898062147838"/>
          <c:h val="0.55367849019638937"/>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4.1</c:v>
          </c:tx>
          <c:spPr>
            <a:ln w="28575">
              <a:noFill/>
            </a:ln>
          </c:spPr>
          <c:xVal>
            <c:numRef>
              <c:f>'Score Summary (Hide) '!$C$18</c:f>
            </c:numRef>
          </c:xVal>
          <c:yVal>
            <c:numRef>
              <c:f>'Score Summary (Hide) '!$F$18</c:f>
              <c:numCache>
                <c:formatCode>0.00</c:formatCode>
                <c:ptCount val="1"/>
                <c:pt idx="0">
                  <c:v>0</c:v>
                </c:pt>
              </c:numCache>
            </c:numRef>
          </c:yVal>
          <c:smooth val="0"/>
        </c:ser>
        <c:ser>
          <c:idx val="2"/>
          <c:order val="2"/>
          <c:tx>
            <c:v>4.2</c:v>
          </c:tx>
          <c:spPr>
            <a:ln w="28575">
              <a:noFill/>
            </a:ln>
          </c:spPr>
          <c:xVal>
            <c:numRef>
              <c:f>'Score Summary (Hide) '!$C$19</c:f>
            </c:numRef>
          </c:xVal>
          <c:yVal>
            <c:numRef>
              <c:f>'Score Summary (Hide) '!$F$19</c:f>
              <c:numCache>
                <c:formatCode>0.00</c:formatCode>
                <c:ptCount val="1"/>
                <c:pt idx="0">
                  <c:v>0</c:v>
                </c:pt>
              </c:numCache>
            </c:numRef>
          </c:yVal>
          <c:smooth val="0"/>
        </c:ser>
        <c:dLbls>
          <c:showLegendKey val="0"/>
          <c:showVal val="0"/>
          <c:showCatName val="0"/>
          <c:showSerName val="0"/>
          <c:showPercent val="0"/>
          <c:showBubbleSize val="0"/>
        </c:dLbls>
        <c:axId val="367362744"/>
        <c:axId val="367363136"/>
      </c:scatterChart>
      <c:valAx>
        <c:axId val="367362744"/>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7363136"/>
        <c:crosses val="autoZero"/>
        <c:crossBetween val="midCat"/>
      </c:valAx>
      <c:valAx>
        <c:axId val="367363136"/>
        <c:scaling>
          <c:orientation val="minMax"/>
          <c:max val="10"/>
          <c:min val="0"/>
        </c:scaling>
        <c:delete val="0"/>
        <c:axPos val="l"/>
        <c:title>
          <c:tx>
            <c:rich>
              <a:bodyPr rot="-5400000" vert="horz"/>
              <a:lstStyle/>
              <a:p>
                <a:pPr>
                  <a:defRPr b="0"/>
                </a:pPr>
                <a:r>
                  <a:rPr lang="en-US" b="0"/>
                  <a:t>Priority</a:t>
                </a:r>
              </a:p>
            </c:rich>
          </c:tx>
          <c:layout>
            <c:manualLayout>
              <c:xMode val="edge"/>
              <c:yMode val="edge"/>
              <c:x val="1.7609096440799572E-2"/>
              <c:y val="0.36407408789541118"/>
            </c:manualLayout>
          </c:layout>
          <c:overlay val="0"/>
        </c:title>
        <c:numFmt formatCode="0" sourceLinked="0"/>
        <c:majorTickMark val="out"/>
        <c:minorTickMark val="none"/>
        <c:tickLblPos val="nextTo"/>
        <c:crossAx val="367362744"/>
        <c:crosses val="autoZero"/>
        <c:crossBetween val="midCat"/>
      </c:valAx>
    </c:plotArea>
    <c:legend>
      <c:legendPos val="r"/>
      <c:legendEntry>
        <c:idx val="0"/>
        <c:delete val="1"/>
      </c:legendEntry>
      <c:layout>
        <c:manualLayout>
          <c:xMode val="edge"/>
          <c:yMode val="edge"/>
          <c:x val="0.84306205668928058"/>
          <c:y val="0.32173850306626367"/>
          <c:w val="0.12966823783705239"/>
          <c:h val="0.20230274533218889"/>
        </c:manualLayout>
      </c:layout>
      <c:overlay val="1"/>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5 - Develop Policies/Plans</a:t>
            </a:r>
            <a:endParaRPr lang="en-US" sz="1100">
              <a:effectLst/>
              <a:latin typeface="+mn-lt"/>
            </a:endParaRPr>
          </a:p>
        </c:rich>
      </c:tx>
      <c:overlay val="0"/>
    </c:title>
    <c:autoTitleDeleted val="0"/>
    <c:plotArea>
      <c:layout>
        <c:manualLayout>
          <c:layoutTarget val="inner"/>
          <c:xMode val="edge"/>
          <c:yMode val="edge"/>
          <c:x val="0.17715868406338464"/>
          <c:y val="0.18316869371180877"/>
          <c:w val="0.65341354909766258"/>
          <c:h val="0.5641578389807727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5.1</c:v>
          </c:tx>
          <c:spPr>
            <a:ln w="28575">
              <a:noFill/>
            </a:ln>
          </c:spPr>
          <c:xVal>
            <c:numRef>
              <c:f>'Score Summary (Hide) '!$C$21</c:f>
            </c:numRef>
          </c:xVal>
          <c:yVal>
            <c:numRef>
              <c:f>'Score Summary (Hide) '!$F$21</c:f>
              <c:numCache>
                <c:formatCode>0.00</c:formatCode>
                <c:ptCount val="1"/>
                <c:pt idx="0">
                  <c:v>0</c:v>
                </c:pt>
              </c:numCache>
            </c:numRef>
          </c:yVal>
          <c:smooth val="0"/>
        </c:ser>
        <c:ser>
          <c:idx val="2"/>
          <c:order val="2"/>
          <c:tx>
            <c:v>5.2</c:v>
          </c:tx>
          <c:spPr>
            <a:ln w="28575">
              <a:noFill/>
            </a:ln>
          </c:spPr>
          <c:xVal>
            <c:numRef>
              <c:f>'Score Summary (Hide) '!$C$22</c:f>
            </c:numRef>
          </c:xVal>
          <c:yVal>
            <c:numRef>
              <c:f>'Score Summary (Hide) '!$F$22</c:f>
              <c:numCache>
                <c:formatCode>0.00</c:formatCode>
                <c:ptCount val="1"/>
                <c:pt idx="0">
                  <c:v>0</c:v>
                </c:pt>
              </c:numCache>
            </c:numRef>
          </c:yVal>
          <c:smooth val="0"/>
        </c:ser>
        <c:ser>
          <c:idx val="3"/>
          <c:order val="3"/>
          <c:tx>
            <c:v>5.3</c:v>
          </c:tx>
          <c:spPr>
            <a:ln w="28575">
              <a:noFill/>
            </a:ln>
          </c:spPr>
          <c:marker>
            <c:symbol val="diamond"/>
            <c:size val="7"/>
          </c:marker>
          <c:xVal>
            <c:numRef>
              <c:f>'Score Summary (Hide) '!$C$23</c:f>
            </c:numRef>
          </c:xVal>
          <c:yVal>
            <c:numRef>
              <c:f>'Score Summary (Hide) '!$F$23</c:f>
              <c:numCache>
                <c:formatCode>0.00</c:formatCode>
                <c:ptCount val="1"/>
                <c:pt idx="0">
                  <c:v>0</c:v>
                </c:pt>
              </c:numCache>
            </c:numRef>
          </c:yVal>
          <c:smooth val="0"/>
        </c:ser>
        <c:ser>
          <c:idx val="4"/>
          <c:order val="4"/>
          <c:tx>
            <c:v>5.4</c:v>
          </c:tx>
          <c:spPr>
            <a:ln w="28575">
              <a:noFill/>
            </a:ln>
          </c:spPr>
          <c:marker>
            <c:symbol val="circle"/>
            <c:size val="7"/>
          </c:marker>
          <c:xVal>
            <c:numRef>
              <c:f>'Score Summary (Hide) '!$C$24</c:f>
            </c:numRef>
          </c:xVal>
          <c:yVal>
            <c:numRef>
              <c:f>'Score Summary (Hide) '!$F$24</c:f>
              <c:numCache>
                <c:formatCode>0.00</c:formatCode>
                <c:ptCount val="1"/>
                <c:pt idx="0">
                  <c:v>0</c:v>
                </c:pt>
              </c:numCache>
            </c:numRef>
          </c:yVal>
          <c:smooth val="0"/>
        </c:ser>
        <c:dLbls>
          <c:showLegendKey val="0"/>
          <c:showVal val="0"/>
          <c:showCatName val="0"/>
          <c:showSerName val="0"/>
          <c:showPercent val="0"/>
          <c:showBubbleSize val="0"/>
        </c:dLbls>
        <c:axId val="367363920"/>
        <c:axId val="368402296"/>
      </c:scatterChart>
      <c:valAx>
        <c:axId val="367363920"/>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02296"/>
        <c:crosses val="autoZero"/>
        <c:crossBetween val="midCat"/>
      </c:valAx>
      <c:valAx>
        <c:axId val="368402296"/>
        <c:scaling>
          <c:orientation val="minMax"/>
          <c:max val="10"/>
          <c:min val="0"/>
        </c:scaling>
        <c:delete val="0"/>
        <c:axPos val="l"/>
        <c:title>
          <c:tx>
            <c:rich>
              <a:bodyPr rot="-5400000" vert="horz"/>
              <a:lstStyle/>
              <a:p>
                <a:pPr>
                  <a:defRPr b="0"/>
                </a:pPr>
                <a:r>
                  <a:rPr lang="en-US" b="0"/>
                  <a:t>Priority</a:t>
                </a:r>
              </a:p>
            </c:rich>
          </c:tx>
          <c:layout>
            <c:manualLayout>
              <c:xMode val="edge"/>
              <c:yMode val="edge"/>
              <c:x val="2.3236610994559936E-2"/>
              <c:y val="0.35634088392979313"/>
            </c:manualLayout>
          </c:layout>
          <c:overlay val="0"/>
        </c:title>
        <c:numFmt formatCode="0" sourceLinked="0"/>
        <c:majorTickMark val="out"/>
        <c:minorTickMark val="none"/>
        <c:tickLblPos val="nextTo"/>
        <c:crossAx val="367363920"/>
        <c:crosses val="autoZero"/>
        <c:crossBetween val="midCat"/>
      </c:valAx>
    </c:plotArea>
    <c:legend>
      <c:legendPos val="r"/>
      <c:legendEntry>
        <c:idx val="0"/>
        <c:delete val="1"/>
      </c:legendEntry>
      <c:layout>
        <c:manualLayout>
          <c:xMode val="edge"/>
          <c:yMode val="edge"/>
          <c:x val="0.84161440027609002"/>
          <c:y val="0.22168501449167194"/>
          <c:w val="0.12958977013686435"/>
          <c:h val="0.41635406948539017"/>
        </c:manualLayout>
      </c:layout>
      <c:overlay val="0"/>
      <c:spPr>
        <a:noFill/>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6 - Enforce Laws</a:t>
            </a:r>
            <a:endParaRPr lang="en-US" sz="1100">
              <a:effectLst/>
              <a:latin typeface="+mn-lt"/>
            </a:endParaRPr>
          </a:p>
        </c:rich>
      </c:tx>
      <c:overlay val="0"/>
    </c:title>
    <c:autoTitleDeleted val="0"/>
    <c:plotArea>
      <c:layout>
        <c:manualLayout>
          <c:layoutTarget val="inner"/>
          <c:xMode val="edge"/>
          <c:yMode val="edge"/>
          <c:x val="0.16395634786352642"/>
          <c:y val="0.18428152736314318"/>
          <c:w val="0.67878279274764397"/>
          <c:h val="0.56150989836590093"/>
        </c:manualLayout>
      </c:layout>
      <c:scatterChart>
        <c:scatterStyle val="lineMarker"/>
        <c:varyColors val="0"/>
        <c:ser>
          <c:idx val="0"/>
          <c:order val="0"/>
          <c:tx>
            <c:v>Quad Lines</c:v>
          </c:tx>
          <c:spPr>
            <a:ln w="28575">
              <a:noFill/>
            </a:ln>
          </c:spPr>
          <c:marker>
            <c:symbol val="plus"/>
            <c:size val="2"/>
            <c:spPr>
              <a:solidFill>
                <a:srgbClr val="7030A0"/>
              </a:solidFill>
            </c:spPr>
          </c:marker>
          <c:dPt>
            <c:idx val="0"/>
            <c:marker>
              <c:spPr>
                <a:noFill/>
              </c:spPr>
            </c:marker>
            <c:bubble3D val="0"/>
          </c:dPt>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6.1</c:v>
          </c:tx>
          <c:spPr>
            <a:ln w="28575">
              <a:noFill/>
            </a:ln>
          </c:spPr>
          <c:xVal>
            <c:numRef>
              <c:f>'Score Summary (Hide) '!$C$26</c:f>
            </c:numRef>
          </c:xVal>
          <c:yVal>
            <c:numRef>
              <c:f>'Score Summary (Hide) '!$F$26</c:f>
              <c:numCache>
                <c:formatCode>0.00</c:formatCode>
                <c:ptCount val="1"/>
                <c:pt idx="0">
                  <c:v>0</c:v>
                </c:pt>
              </c:numCache>
            </c:numRef>
          </c:yVal>
          <c:smooth val="0"/>
        </c:ser>
        <c:ser>
          <c:idx val="2"/>
          <c:order val="2"/>
          <c:tx>
            <c:v>6.2</c:v>
          </c:tx>
          <c:spPr>
            <a:ln w="28575">
              <a:noFill/>
            </a:ln>
          </c:spPr>
          <c:xVal>
            <c:numRef>
              <c:f>'Score Summary (Hide) '!$C$27</c:f>
            </c:numRef>
          </c:xVal>
          <c:yVal>
            <c:numRef>
              <c:f>'Score Summary (Hide) '!$F$27</c:f>
              <c:numCache>
                <c:formatCode>0.00</c:formatCode>
                <c:ptCount val="1"/>
                <c:pt idx="0">
                  <c:v>0</c:v>
                </c:pt>
              </c:numCache>
            </c:numRef>
          </c:yVal>
          <c:smooth val="0"/>
        </c:ser>
        <c:ser>
          <c:idx val="3"/>
          <c:order val="3"/>
          <c:tx>
            <c:v>6.3</c:v>
          </c:tx>
          <c:spPr>
            <a:ln w="28575">
              <a:noFill/>
            </a:ln>
          </c:spPr>
          <c:marker>
            <c:symbol val="diamond"/>
            <c:size val="7"/>
          </c:marker>
          <c:xVal>
            <c:numRef>
              <c:f>'Score Summary (Hide) '!$C$28</c:f>
            </c:numRef>
          </c:xVal>
          <c:yVal>
            <c:numRef>
              <c:f>'Score Summary (Hide) '!$F$28</c:f>
              <c:numCache>
                <c:formatCode>0.00</c:formatCode>
                <c:ptCount val="1"/>
                <c:pt idx="0">
                  <c:v>0</c:v>
                </c:pt>
              </c:numCache>
            </c:numRef>
          </c:yVal>
          <c:smooth val="0"/>
        </c:ser>
        <c:dLbls>
          <c:showLegendKey val="0"/>
          <c:showVal val="0"/>
          <c:showCatName val="0"/>
          <c:showSerName val="0"/>
          <c:showPercent val="0"/>
          <c:showBubbleSize val="0"/>
        </c:dLbls>
        <c:axId val="368403080"/>
        <c:axId val="368403472"/>
      </c:scatterChart>
      <c:valAx>
        <c:axId val="368403080"/>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03472"/>
        <c:crosses val="autoZero"/>
        <c:crossBetween val="midCat"/>
      </c:valAx>
      <c:valAx>
        <c:axId val="368403472"/>
        <c:scaling>
          <c:orientation val="minMax"/>
          <c:max val="10"/>
          <c:min val="0"/>
        </c:scaling>
        <c:delete val="0"/>
        <c:axPos val="l"/>
        <c:title>
          <c:tx>
            <c:rich>
              <a:bodyPr rot="-5400000" vert="horz"/>
              <a:lstStyle/>
              <a:p>
                <a:pPr>
                  <a:defRPr b="0"/>
                </a:pPr>
                <a:r>
                  <a:rPr lang="en-US" b="0"/>
                  <a:t>Priority</a:t>
                </a:r>
              </a:p>
            </c:rich>
          </c:tx>
          <c:layout>
            <c:manualLayout>
              <c:xMode val="edge"/>
              <c:yMode val="edge"/>
              <c:x val="1.3250506316468225E-2"/>
              <c:y val="0.36645893196999663"/>
            </c:manualLayout>
          </c:layout>
          <c:overlay val="0"/>
        </c:title>
        <c:numFmt formatCode="0" sourceLinked="0"/>
        <c:majorTickMark val="out"/>
        <c:minorTickMark val="none"/>
        <c:tickLblPos val="nextTo"/>
        <c:crossAx val="368403080"/>
        <c:crosses val="autoZero"/>
        <c:crossBetween val="midCat"/>
      </c:valAx>
    </c:plotArea>
    <c:legend>
      <c:legendPos val="r"/>
      <c:legendEntry>
        <c:idx val="0"/>
        <c:delete val="1"/>
      </c:legendEntry>
      <c:layout>
        <c:manualLayout>
          <c:xMode val="edge"/>
          <c:yMode val="edge"/>
          <c:x val="0.85137600014531056"/>
          <c:y val="0.25869114701894491"/>
          <c:w val="0.12501684694257509"/>
          <c:h val="0.31414859872373768"/>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7 - Link to Health Services</a:t>
            </a:r>
            <a:endParaRPr lang="en-US" sz="1100">
              <a:effectLst/>
              <a:latin typeface="+mn-lt"/>
            </a:endParaRPr>
          </a:p>
        </c:rich>
      </c:tx>
      <c:overlay val="0"/>
    </c:title>
    <c:autoTitleDeleted val="0"/>
    <c:plotArea>
      <c:layout>
        <c:manualLayout>
          <c:layoutTarget val="inner"/>
          <c:xMode val="edge"/>
          <c:yMode val="edge"/>
          <c:x val="0.16786410594940823"/>
          <c:y val="0.18297619298253906"/>
          <c:w val="0.67596392825463936"/>
          <c:h val="0.5646158863257775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7.1</c:v>
          </c:tx>
          <c:spPr>
            <a:ln w="28575">
              <a:noFill/>
            </a:ln>
          </c:spPr>
          <c:xVal>
            <c:numRef>
              <c:f>'Score Summary (Hide) '!$C$30</c:f>
            </c:numRef>
          </c:xVal>
          <c:yVal>
            <c:numRef>
              <c:f>'Score Summary (Hide) '!$F$30</c:f>
              <c:numCache>
                <c:formatCode>0.00</c:formatCode>
                <c:ptCount val="1"/>
                <c:pt idx="0">
                  <c:v>0</c:v>
                </c:pt>
              </c:numCache>
            </c:numRef>
          </c:yVal>
          <c:smooth val="0"/>
        </c:ser>
        <c:ser>
          <c:idx val="2"/>
          <c:order val="2"/>
          <c:tx>
            <c:v>7.2</c:v>
          </c:tx>
          <c:spPr>
            <a:ln w="28575">
              <a:noFill/>
            </a:ln>
          </c:spPr>
          <c:xVal>
            <c:numRef>
              <c:f>'Score Summary (Hide) '!$C$31</c:f>
            </c:numRef>
          </c:xVal>
          <c:yVal>
            <c:numRef>
              <c:f>'Score Summary (Hide) '!$F$31</c:f>
              <c:numCache>
                <c:formatCode>0.00</c:formatCode>
                <c:ptCount val="1"/>
                <c:pt idx="0">
                  <c:v>0</c:v>
                </c:pt>
              </c:numCache>
            </c:numRef>
          </c:yVal>
          <c:smooth val="0"/>
        </c:ser>
        <c:dLbls>
          <c:showLegendKey val="0"/>
          <c:showVal val="0"/>
          <c:showCatName val="0"/>
          <c:showSerName val="0"/>
          <c:showPercent val="0"/>
          <c:showBubbleSize val="0"/>
        </c:dLbls>
        <c:axId val="368404256"/>
        <c:axId val="368404648"/>
      </c:scatterChart>
      <c:valAx>
        <c:axId val="368404256"/>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04648"/>
        <c:crosses val="autoZero"/>
        <c:crossBetween val="midCat"/>
      </c:valAx>
      <c:valAx>
        <c:axId val="368404648"/>
        <c:scaling>
          <c:orientation val="minMax"/>
          <c:max val="10"/>
          <c:min val="0"/>
        </c:scaling>
        <c:delete val="0"/>
        <c:axPos val="l"/>
        <c:title>
          <c:tx>
            <c:rich>
              <a:bodyPr rot="-5400000" vert="horz"/>
              <a:lstStyle/>
              <a:p>
                <a:pPr>
                  <a:defRPr b="0"/>
                </a:pPr>
                <a:r>
                  <a:rPr lang="en-US" b="0"/>
                  <a:t>Priority</a:t>
                </a:r>
              </a:p>
            </c:rich>
          </c:tx>
          <c:layout>
            <c:manualLayout>
              <c:xMode val="edge"/>
              <c:yMode val="edge"/>
              <c:x val="1.8589216140369996E-2"/>
              <c:y val="0.3619479792514087"/>
            </c:manualLayout>
          </c:layout>
          <c:overlay val="0"/>
        </c:title>
        <c:numFmt formatCode="0" sourceLinked="0"/>
        <c:majorTickMark val="out"/>
        <c:minorTickMark val="none"/>
        <c:tickLblPos val="nextTo"/>
        <c:crossAx val="368404256"/>
        <c:crosses val="autoZero"/>
        <c:crossBetween val="midCat"/>
      </c:valAx>
    </c:plotArea>
    <c:legend>
      <c:legendPos val="r"/>
      <c:legendEntry>
        <c:idx val="0"/>
        <c:delete val="1"/>
      </c:legendEntry>
      <c:layout>
        <c:manualLayout>
          <c:xMode val="edge"/>
          <c:yMode val="edge"/>
          <c:x val="0.84382239417304672"/>
          <c:y val="0.32065032155340772"/>
          <c:w val="0.13122596699634004"/>
          <c:h val="0.2049617494495653"/>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8 - Assure Workforce </a:t>
            </a:r>
            <a:endParaRPr lang="en-US" sz="1100">
              <a:effectLst/>
              <a:latin typeface="+mn-lt"/>
            </a:endParaRPr>
          </a:p>
        </c:rich>
      </c:tx>
      <c:overlay val="0"/>
    </c:title>
    <c:autoTitleDeleted val="0"/>
    <c:plotArea>
      <c:layout>
        <c:manualLayout>
          <c:layoutTarget val="inner"/>
          <c:xMode val="edge"/>
          <c:yMode val="edge"/>
          <c:x val="0.1650498421219759"/>
          <c:y val="0.18187894411359731"/>
          <c:w val="0.67664045927643246"/>
          <c:h val="0.56722674360998071"/>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8.1</c:v>
          </c:tx>
          <c:spPr>
            <a:ln w="28575">
              <a:noFill/>
            </a:ln>
          </c:spPr>
          <c:xVal>
            <c:numRef>
              <c:f>'Score Summary (Hide) '!$C$33</c:f>
            </c:numRef>
          </c:xVal>
          <c:yVal>
            <c:numRef>
              <c:f>'Score Summary (Hide) '!$F$33</c:f>
              <c:numCache>
                <c:formatCode>0.00</c:formatCode>
                <c:ptCount val="1"/>
                <c:pt idx="0">
                  <c:v>0</c:v>
                </c:pt>
              </c:numCache>
            </c:numRef>
          </c:yVal>
          <c:smooth val="0"/>
        </c:ser>
        <c:ser>
          <c:idx val="2"/>
          <c:order val="2"/>
          <c:tx>
            <c:v>8.2</c:v>
          </c:tx>
          <c:spPr>
            <a:ln w="28575">
              <a:noFill/>
            </a:ln>
          </c:spPr>
          <c:xVal>
            <c:numRef>
              <c:f>'Score Summary (Hide) '!$C$34</c:f>
            </c:numRef>
          </c:xVal>
          <c:yVal>
            <c:numRef>
              <c:f>'Score Summary (Hide) '!$F$34</c:f>
              <c:numCache>
                <c:formatCode>0.00</c:formatCode>
                <c:ptCount val="1"/>
                <c:pt idx="0">
                  <c:v>0</c:v>
                </c:pt>
              </c:numCache>
            </c:numRef>
          </c:yVal>
          <c:smooth val="0"/>
        </c:ser>
        <c:ser>
          <c:idx val="3"/>
          <c:order val="3"/>
          <c:tx>
            <c:v>8.3</c:v>
          </c:tx>
          <c:spPr>
            <a:ln w="28575">
              <a:noFill/>
            </a:ln>
          </c:spPr>
          <c:marker>
            <c:symbol val="diamond"/>
            <c:size val="7"/>
          </c:marker>
          <c:xVal>
            <c:numRef>
              <c:f>'Score Summary (Hide) '!$C$35</c:f>
            </c:numRef>
          </c:xVal>
          <c:yVal>
            <c:numRef>
              <c:f>'Score Summary (Hide) '!$F$35</c:f>
              <c:numCache>
                <c:formatCode>0.00</c:formatCode>
                <c:ptCount val="1"/>
                <c:pt idx="0">
                  <c:v>0</c:v>
                </c:pt>
              </c:numCache>
            </c:numRef>
          </c:yVal>
          <c:smooth val="0"/>
        </c:ser>
        <c:ser>
          <c:idx val="4"/>
          <c:order val="4"/>
          <c:tx>
            <c:v>8.4</c:v>
          </c:tx>
          <c:spPr>
            <a:ln w="28575">
              <a:noFill/>
            </a:ln>
          </c:spPr>
          <c:marker>
            <c:symbol val="circle"/>
            <c:size val="7"/>
          </c:marker>
          <c:xVal>
            <c:numRef>
              <c:f>'Score Summary (Hide) '!$C$36</c:f>
            </c:numRef>
          </c:xVal>
          <c:yVal>
            <c:numRef>
              <c:f>'Score Summary (Hide) '!$F$36</c:f>
              <c:numCache>
                <c:formatCode>0.00</c:formatCode>
                <c:ptCount val="1"/>
                <c:pt idx="0">
                  <c:v>0</c:v>
                </c:pt>
              </c:numCache>
            </c:numRef>
          </c:yVal>
          <c:smooth val="0"/>
        </c:ser>
        <c:dLbls>
          <c:showLegendKey val="0"/>
          <c:showVal val="0"/>
          <c:showCatName val="0"/>
          <c:showSerName val="0"/>
          <c:showPercent val="0"/>
          <c:showBubbleSize val="0"/>
        </c:dLbls>
        <c:axId val="368405432"/>
        <c:axId val="368405824"/>
      </c:scatterChart>
      <c:valAx>
        <c:axId val="368405432"/>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05824"/>
        <c:crosses val="autoZero"/>
        <c:crossBetween val="midCat"/>
      </c:valAx>
      <c:valAx>
        <c:axId val="368405824"/>
        <c:scaling>
          <c:orientation val="minMax"/>
          <c:max val="10"/>
          <c:min val="0"/>
        </c:scaling>
        <c:delete val="0"/>
        <c:axPos val="l"/>
        <c:title>
          <c:tx>
            <c:rich>
              <a:bodyPr rot="-5400000" vert="horz"/>
              <a:lstStyle/>
              <a:p>
                <a:pPr>
                  <a:defRPr b="0"/>
                </a:pPr>
                <a:r>
                  <a:rPr lang="en-US" b="0"/>
                  <a:t>Priority</a:t>
                </a:r>
              </a:p>
            </c:rich>
          </c:tx>
          <c:layout>
            <c:manualLayout>
              <c:xMode val="edge"/>
              <c:yMode val="edge"/>
              <c:x val="1.7785285489832801E-2"/>
              <c:y val="0.35735194238160989"/>
            </c:manualLayout>
          </c:layout>
          <c:overlay val="0"/>
        </c:title>
        <c:numFmt formatCode="0" sourceLinked="0"/>
        <c:majorTickMark val="out"/>
        <c:minorTickMark val="none"/>
        <c:tickLblPos val="nextTo"/>
        <c:crossAx val="368405432"/>
        <c:crosses val="autoZero"/>
        <c:crossBetween val="midCat"/>
      </c:valAx>
    </c:plotArea>
    <c:legend>
      <c:legendPos val="r"/>
      <c:legendEntry>
        <c:idx val="0"/>
        <c:delete val="1"/>
      </c:legendEntry>
      <c:layout>
        <c:manualLayout>
          <c:xMode val="edge"/>
          <c:yMode val="edge"/>
          <c:x val="0.85038461887765771"/>
          <c:y val="0.22906842805786715"/>
          <c:w val="0.12465647676393388"/>
          <c:h val="0.41030364095483324"/>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2: Diagnose and Investigate </a:t>
            </a:r>
          </a:p>
        </c:rich>
      </c:tx>
      <c:overlay val="0"/>
    </c:title>
    <c:autoTitleDeleted val="0"/>
    <c:plotArea>
      <c:layout>
        <c:manualLayout>
          <c:layoutTarget val="inner"/>
          <c:xMode val="edge"/>
          <c:yMode val="edge"/>
          <c:x val="0.12913461904218496"/>
          <c:y val="0.2904076669315418"/>
          <c:w val="0.78098634409829215"/>
          <c:h val="0.64231404560668448"/>
        </c:manualLayout>
      </c:layout>
      <c:barChart>
        <c:barDir val="bar"/>
        <c:grouping val="clustered"/>
        <c:varyColors val="0"/>
        <c:ser>
          <c:idx val="0"/>
          <c:order val="0"/>
          <c:invertIfNegative val="0"/>
          <c:dLbls>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'!$B$10:$B$12</c:f>
              <c:numCache>
                <c:formatCode>General</c:formatCode>
                <c:ptCount val="3"/>
              </c:numCache>
            </c:numRef>
          </c:cat>
          <c:val>
            <c:numRef>
              <c:f>'Score Summary (Hide) '!$C$10:$C$12</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373560312"/>
        <c:axId val="373559920"/>
      </c:barChart>
      <c:catAx>
        <c:axId val="373560312"/>
        <c:scaling>
          <c:orientation val="maxMin"/>
        </c:scaling>
        <c:delete val="0"/>
        <c:axPos val="l"/>
        <c:title>
          <c:tx>
            <c:rich>
              <a:bodyPr rot="0" vert="horz"/>
              <a:lstStyle/>
              <a:p>
                <a:pPr>
                  <a:defRPr b="0"/>
                </a:pPr>
                <a:r>
                  <a:rPr lang="en-US" b="0"/>
                  <a:t>2.1</a:t>
                </a:r>
              </a:p>
              <a:p>
                <a:pPr>
                  <a:defRPr b="0"/>
                </a:pPr>
                <a:endParaRPr lang="en-US" b="0"/>
              </a:p>
              <a:p>
                <a:pPr>
                  <a:defRPr b="0"/>
                </a:pPr>
                <a:endParaRPr lang="en-US" b="0"/>
              </a:p>
              <a:p>
                <a:pPr>
                  <a:defRPr b="0"/>
                </a:pPr>
                <a:r>
                  <a:rPr lang="en-US" b="0"/>
                  <a:t>2.2</a:t>
                </a:r>
              </a:p>
              <a:p>
                <a:pPr>
                  <a:defRPr b="0"/>
                </a:pPr>
                <a:endParaRPr lang="en-US" b="0"/>
              </a:p>
              <a:p>
                <a:pPr>
                  <a:defRPr b="0"/>
                </a:pPr>
                <a:endParaRPr lang="en-US" b="0"/>
              </a:p>
              <a:p>
                <a:pPr>
                  <a:defRPr b="0"/>
                </a:pPr>
                <a:r>
                  <a:rPr lang="en-US" b="0"/>
                  <a:t>2.3</a:t>
                </a:r>
              </a:p>
            </c:rich>
          </c:tx>
          <c:layout>
            <c:manualLayout>
              <c:xMode val="edge"/>
              <c:yMode val="edge"/>
              <c:x val="2.4154610431481534E-2"/>
              <c:y val="0.34112126979388241"/>
            </c:manualLayout>
          </c:layout>
          <c:overlay val="0"/>
        </c:title>
        <c:numFmt formatCode="#,##0" sourceLinked="0"/>
        <c:majorTickMark val="out"/>
        <c:minorTickMark val="none"/>
        <c:tickLblPos val="nextTo"/>
        <c:txPr>
          <a:bodyPr/>
          <a:lstStyle/>
          <a:p>
            <a:pPr>
              <a:defRPr sz="800"/>
            </a:pPr>
            <a:endParaRPr lang="en-US"/>
          </a:p>
        </c:txPr>
        <c:crossAx val="373559920"/>
        <c:crossesAt val="0"/>
        <c:auto val="1"/>
        <c:lblAlgn val="ctr"/>
        <c:lblOffset val="100"/>
        <c:noMultiLvlLbl val="0"/>
      </c:catAx>
      <c:valAx>
        <c:axId val="373559920"/>
        <c:scaling>
          <c:orientation val="minMax"/>
          <c:max val="100"/>
          <c:min val="0"/>
        </c:scaling>
        <c:delete val="0"/>
        <c:axPos val="t"/>
        <c:majorGridlines/>
        <c:numFmt formatCode="0" sourceLinked="0"/>
        <c:majorTickMark val="out"/>
        <c:minorTickMark val="none"/>
        <c:tickLblPos val="nextTo"/>
        <c:crossAx val="373560312"/>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9 - Evaluate Services</a:t>
            </a:r>
            <a:endParaRPr lang="en-US" sz="1100">
              <a:effectLst/>
              <a:latin typeface="+mn-lt"/>
            </a:endParaRPr>
          </a:p>
        </c:rich>
      </c:tx>
      <c:overlay val="0"/>
    </c:title>
    <c:autoTitleDeleted val="0"/>
    <c:plotArea>
      <c:layout>
        <c:manualLayout>
          <c:layoutTarget val="inner"/>
          <c:xMode val="edge"/>
          <c:yMode val="edge"/>
          <c:x val="0.16321681689242004"/>
          <c:y val="0.1829762716000794"/>
          <c:w val="0.67131663919765117"/>
          <c:h val="0.5646156992586647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9.1</c:v>
          </c:tx>
          <c:spPr>
            <a:ln w="28575">
              <a:noFill/>
            </a:ln>
          </c:spPr>
          <c:xVal>
            <c:numRef>
              <c:f>'Score Summary (Hide) '!$C$38</c:f>
            </c:numRef>
          </c:xVal>
          <c:yVal>
            <c:numRef>
              <c:f>'Score Summary (Hide) '!$F$38</c:f>
              <c:numCache>
                <c:formatCode>0.00</c:formatCode>
                <c:ptCount val="1"/>
                <c:pt idx="0">
                  <c:v>0</c:v>
                </c:pt>
              </c:numCache>
            </c:numRef>
          </c:yVal>
          <c:smooth val="0"/>
        </c:ser>
        <c:ser>
          <c:idx val="2"/>
          <c:order val="2"/>
          <c:tx>
            <c:v>9.2</c:v>
          </c:tx>
          <c:spPr>
            <a:ln w="28575">
              <a:noFill/>
            </a:ln>
          </c:spPr>
          <c:xVal>
            <c:numRef>
              <c:f>'Score Summary (Hide) '!$C$39</c:f>
            </c:numRef>
          </c:xVal>
          <c:yVal>
            <c:numRef>
              <c:f>'Score Summary (Hide) '!$F$39</c:f>
              <c:numCache>
                <c:formatCode>0.00</c:formatCode>
                <c:ptCount val="1"/>
                <c:pt idx="0">
                  <c:v>0</c:v>
                </c:pt>
              </c:numCache>
            </c:numRef>
          </c:yVal>
          <c:smooth val="0"/>
        </c:ser>
        <c:ser>
          <c:idx val="3"/>
          <c:order val="3"/>
          <c:tx>
            <c:v>9.3</c:v>
          </c:tx>
          <c:spPr>
            <a:ln w="28575">
              <a:noFill/>
            </a:ln>
          </c:spPr>
          <c:marker>
            <c:symbol val="diamond"/>
            <c:size val="7"/>
          </c:marker>
          <c:xVal>
            <c:numRef>
              <c:f>'Score Summary (Hide) '!$C$40</c:f>
            </c:numRef>
          </c:xVal>
          <c:yVal>
            <c:numRef>
              <c:f>'Score Summary (Hide) '!$F$40</c:f>
              <c:numCache>
                <c:formatCode>0.00</c:formatCode>
                <c:ptCount val="1"/>
                <c:pt idx="0">
                  <c:v>0</c:v>
                </c:pt>
              </c:numCache>
            </c:numRef>
          </c:yVal>
          <c:smooth val="0"/>
        </c:ser>
        <c:dLbls>
          <c:showLegendKey val="0"/>
          <c:showVal val="0"/>
          <c:showCatName val="0"/>
          <c:showSerName val="0"/>
          <c:showPercent val="0"/>
          <c:showBubbleSize val="0"/>
        </c:dLbls>
        <c:axId val="231588600"/>
        <c:axId val="231588992"/>
      </c:scatterChart>
      <c:valAx>
        <c:axId val="231588600"/>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588992"/>
        <c:crosses val="autoZero"/>
        <c:crossBetween val="midCat"/>
      </c:valAx>
      <c:valAx>
        <c:axId val="231588992"/>
        <c:scaling>
          <c:orientation val="minMax"/>
          <c:max val="10"/>
          <c:min val="0"/>
        </c:scaling>
        <c:delete val="0"/>
        <c:axPos val="l"/>
        <c:title>
          <c:tx>
            <c:rich>
              <a:bodyPr rot="-5400000" vert="horz"/>
              <a:lstStyle/>
              <a:p>
                <a:pPr>
                  <a:defRPr b="0"/>
                </a:pPr>
                <a:r>
                  <a:rPr lang="en-US" b="0"/>
                  <a:t>Priority</a:t>
                </a:r>
              </a:p>
            </c:rich>
          </c:tx>
          <c:layout>
            <c:manualLayout>
              <c:xMode val="edge"/>
              <c:yMode val="edge"/>
              <c:x val="1.8589216140369996E-2"/>
              <c:y val="0.3674048089960319"/>
            </c:manualLayout>
          </c:layout>
          <c:overlay val="0"/>
        </c:title>
        <c:numFmt formatCode="0" sourceLinked="0"/>
        <c:majorTickMark val="out"/>
        <c:minorTickMark val="none"/>
        <c:tickLblPos val="nextTo"/>
        <c:crossAx val="231588600"/>
        <c:crosses val="autoZero"/>
        <c:crossBetween val="midCat"/>
      </c:valAx>
    </c:plotArea>
    <c:legend>
      <c:legendPos val="r"/>
      <c:legendEntry>
        <c:idx val="0"/>
        <c:delete val="1"/>
      </c:legendEntry>
      <c:layout>
        <c:manualLayout>
          <c:xMode val="edge"/>
          <c:yMode val="edge"/>
          <c:x val="0.8482681706309203"/>
          <c:y val="0.28222711497555697"/>
          <c:w val="0.12936090601131611"/>
          <c:h val="0.30957644512445426"/>
        </c:manualLayout>
      </c:layout>
      <c:overlay val="0"/>
      <c:spPr>
        <a:ln>
          <a:solidFill>
            <a:schemeClr val="tx1"/>
          </a:solidFill>
        </a:ln>
      </c:spPr>
    </c:legend>
    <c:plotVisOnly val="1"/>
    <c:dispBlanksAs val="gap"/>
    <c:showDLblsOverMax val="0"/>
  </c:chart>
  <c:printSettings>
    <c:headerFooter/>
    <c:pageMargins b="0.75000000000000244" l="0.70000000000000062" r="0.70000000000000062" t="0.75000000000000244" header="0.30000000000000032" footer="0.30000000000000032"/>
    <c:pageSetup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10 - Research/Innovations</a:t>
            </a:r>
            <a:endParaRPr lang="en-US" sz="1100">
              <a:effectLst/>
              <a:latin typeface="+mn-lt"/>
            </a:endParaRPr>
          </a:p>
        </c:rich>
      </c:tx>
      <c:overlay val="0"/>
    </c:title>
    <c:autoTitleDeleted val="0"/>
    <c:plotArea>
      <c:layout>
        <c:manualLayout>
          <c:layoutTarget val="inner"/>
          <c:xMode val="edge"/>
          <c:yMode val="edge"/>
          <c:x val="0.15953952344899039"/>
          <c:y val="0.18730306107893274"/>
          <c:w val="0.67436596833310791"/>
          <c:h val="0.5672263739492675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10.1</c:v>
          </c:tx>
          <c:spPr>
            <a:ln w="28575">
              <a:noFill/>
            </a:ln>
          </c:spPr>
          <c:xVal>
            <c:numRef>
              <c:f>'Score Summary (Hide) '!$C$42</c:f>
            </c:numRef>
          </c:xVal>
          <c:yVal>
            <c:numRef>
              <c:f>'Score Summary (Hide) '!$F$42</c:f>
              <c:numCache>
                <c:formatCode>0.00</c:formatCode>
                <c:ptCount val="1"/>
                <c:pt idx="0">
                  <c:v>0</c:v>
                </c:pt>
              </c:numCache>
            </c:numRef>
          </c:yVal>
          <c:smooth val="0"/>
        </c:ser>
        <c:ser>
          <c:idx val="2"/>
          <c:order val="2"/>
          <c:tx>
            <c:v>10.2</c:v>
          </c:tx>
          <c:spPr>
            <a:ln w="28575">
              <a:noFill/>
            </a:ln>
          </c:spPr>
          <c:xVal>
            <c:numRef>
              <c:f>'Score Summary (Hide) '!$C$43</c:f>
            </c:numRef>
          </c:xVal>
          <c:yVal>
            <c:numRef>
              <c:f>'Score Summary (Hide) '!$F$43</c:f>
              <c:numCache>
                <c:formatCode>0.00</c:formatCode>
                <c:ptCount val="1"/>
                <c:pt idx="0">
                  <c:v>0</c:v>
                </c:pt>
              </c:numCache>
            </c:numRef>
          </c:yVal>
          <c:smooth val="0"/>
        </c:ser>
        <c:ser>
          <c:idx val="3"/>
          <c:order val="3"/>
          <c:tx>
            <c:v>10.3</c:v>
          </c:tx>
          <c:spPr>
            <a:ln w="28575">
              <a:noFill/>
            </a:ln>
          </c:spPr>
          <c:marker>
            <c:symbol val="diamond"/>
            <c:size val="7"/>
          </c:marker>
          <c:xVal>
            <c:numRef>
              <c:f>'Score Summary (Hide) '!$C$44</c:f>
            </c:numRef>
          </c:xVal>
          <c:yVal>
            <c:numRef>
              <c:f>'Score Summary (Hide) '!$F$44</c:f>
              <c:numCache>
                <c:formatCode>0.00</c:formatCode>
                <c:ptCount val="1"/>
                <c:pt idx="0">
                  <c:v>0</c:v>
                </c:pt>
              </c:numCache>
            </c:numRef>
          </c:yVal>
          <c:smooth val="0"/>
        </c:ser>
        <c:dLbls>
          <c:showLegendKey val="0"/>
          <c:showVal val="0"/>
          <c:showCatName val="0"/>
          <c:showSerName val="0"/>
          <c:showPercent val="0"/>
          <c:showBubbleSize val="0"/>
        </c:dLbls>
        <c:axId val="231589384"/>
        <c:axId val="231589776"/>
      </c:scatterChart>
      <c:valAx>
        <c:axId val="231589384"/>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589776"/>
        <c:crosses val="autoZero"/>
        <c:crossBetween val="midCat"/>
      </c:valAx>
      <c:valAx>
        <c:axId val="231589776"/>
        <c:scaling>
          <c:orientation val="minMax"/>
          <c:max val="10"/>
          <c:min val="0"/>
        </c:scaling>
        <c:delete val="0"/>
        <c:axPos val="l"/>
        <c:title>
          <c:tx>
            <c:rich>
              <a:bodyPr rot="-5400000" vert="horz"/>
              <a:lstStyle/>
              <a:p>
                <a:pPr>
                  <a:defRPr b="0"/>
                </a:pPr>
                <a:r>
                  <a:rPr lang="en-US" b="0"/>
                  <a:t>Priority</a:t>
                </a:r>
              </a:p>
            </c:rich>
          </c:tx>
          <c:layout>
            <c:manualLayout>
              <c:xMode val="edge"/>
              <c:yMode val="edge"/>
              <c:x val="8.8337919697754046E-3"/>
              <c:y val="0.36819992287693898"/>
            </c:manualLayout>
          </c:layout>
          <c:overlay val="0"/>
        </c:title>
        <c:numFmt formatCode="0" sourceLinked="0"/>
        <c:majorTickMark val="out"/>
        <c:minorTickMark val="none"/>
        <c:tickLblPos val="nextTo"/>
        <c:crossAx val="231589384"/>
        <c:crosses val="autoZero"/>
        <c:crossBetween val="midCat"/>
      </c:valAx>
    </c:plotArea>
    <c:legend>
      <c:legendPos val="r"/>
      <c:legendEntry>
        <c:idx val="0"/>
        <c:delete val="1"/>
      </c:legendEntry>
      <c:layout>
        <c:manualLayout>
          <c:xMode val="edge"/>
          <c:yMode val="edge"/>
          <c:x val="0.82898255365138185"/>
          <c:y val="0.28353323133186553"/>
          <c:w val="0.14639457265073696"/>
          <c:h val="0.3100635643293404"/>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6: Enforce Laws </a:t>
            </a:r>
          </a:p>
        </c:rich>
      </c:tx>
      <c:overlay val="0"/>
    </c:title>
    <c:autoTitleDeleted val="0"/>
    <c:plotArea>
      <c:layout>
        <c:manualLayout>
          <c:layoutTarget val="inner"/>
          <c:xMode val="edge"/>
          <c:yMode val="edge"/>
          <c:x val="0.13900632054709247"/>
          <c:y val="0.2904076669315418"/>
          <c:w val="0.77097874191740656"/>
          <c:h val="0.64231404560668448"/>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'!$B$26:$B$28</c:f>
              <c:numCache>
                <c:formatCode>General</c:formatCode>
                <c:ptCount val="3"/>
              </c:numCache>
            </c:numRef>
          </c:cat>
          <c:val>
            <c:numRef>
              <c:f>'Score Summary (Hide) '!$C$26:$C$28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31590560"/>
        <c:axId val="231590952"/>
      </c:barChart>
      <c:catAx>
        <c:axId val="231590560"/>
        <c:scaling>
          <c:orientation val="maxMin"/>
        </c:scaling>
        <c:delete val="0"/>
        <c:axPos val="l"/>
        <c:title>
          <c:tx>
            <c:rich>
              <a:bodyPr rot="0" vert="horz"/>
              <a:lstStyle/>
              <a:p>
                <a:pPr>
                  <a:defRPr b="0"/>
                </a:pPr>
                <a:r>
                  <a:rPr lang="en-US" b="0"/>
                  <a:t>6.1</a:t>
                </a:r>
              </a:p>
              <a:p>
                <a:pPr>
                  <a:defRPr b="0"/>
                </a:pPr>
                <a:endParaRPr lang="en-US" b="0"/>
              </a:p>
              <a:p>
                <a:pPr>
                  <a:defRPr b="0"/>
                </a:pPr>
                <a:endParaRPr lang="en-US" b="0"/>
              </a:p>
              <a:p>
                <a:pPr>
                  <a:defRPr b="0"/>
                </a:pPr>
                <a:r>
                  <a:rPr lang="en-US" b="0"/>
                  <a:t>6.2</a:t>
                </a:r>
              </a:p>
              <a:p>
                <a:pPr>
                  <a:defRPr b="0"/>
                </a:pPr>
                <a:endParaRPr lang="en-US" b="0"/>
              </a:p>
              <a:p>
                <a:pPr>
                  <a:defRPr b="0"/>
                </a:pPr>
                <a:endParaRPr lang="en-US" b="0"/>
              </a:p>
              <a:p>
                <a:pPr>
                  <a:defRPr b="0"/>
                </a:pPr>
                <a:r>
                  <a:rPr lang="en-US" b="0"/>
                  <a:t>6.3</a:t>
                </a:r>
              </a:p>
            </c:rich>
          </c:tx>
          <c:layout>
            <c:manualLayout>
              <c:xMode val="edge"/>
              <c:yMode val="edge"/>
              <c:x val="2.4190938070457458E-2"/>
              <c:y val="0.34723737731835658"/>
            </c:manualLayout>
          </c:layout>
          <c:overlay val="0"/>
        </c:title>
        <c:numFmt formatCode="#,##0" sourceLinked="0"/>
        <c:majorTickMark val="out"/>
        <c:minorTickMark val="none"/>
        <c:tickLblPos val="nextTo"/>
        <c:txPr>
          <a:bodyPr/>
          <a:lstStyle/>
          <a:p>
            <a:pPr>
              <a:defRPr sz="800"/>
            </a:pPr>
            <a:endParaRPr lang="en-US"/>
          </a:p>
        </c:txPr>
        <c:crossAx val="231590952"/>
        <c:crossesAt val="0"/>
        <c:auto val="1"/>
        <c:lblAlgn val="ctr"/>
        <c:lblOffset val="100"/>
        <c:noMultiLvlLbl val="0"/>
      </c:catAx>
      <c:valAx>
        <c:axId val="231590952"/>
        <c:scaling>
          <c:orientation val="minMax"/>
          <c:max val="100"/>
        </c:scaling>
        <c:delete val="0"/>
        <c:axPos val="t"/>
        <c:majorGridlines/>
        <c:numFmt formatCode="0" sourceLinked="0"/>
        <c:majorTickMark val="out"/>
        <c:minorTickMark val="none"/>
        <c:tickLblPos val="nextTo"/>
        <c:crossAx val="231590560"/>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1 - Monitor Health Status </a:t>
            </a:r>
            <a:endParaRPr lang="en-US" sz="1100">
              <a:effectLst/>
              <a:latin typeface="+mn-lt"/>
            </a:endParaRPr>
          </a:p>
        </c:rich>
      </c:tx>
      <c:overlay val="0"/>
    </c:title>
    <c:autoTitleDeleted val="0"/>
    <c:plotArea>
      <c:layout>
        <c:manualLayout>
          <c:layoutTarget val="inner"/>
          <c:xMode val="edge"/>
          <c:yMode val="edge"/>
          <c:x val="0.20641423564715561"/>
          <c:y val="0.2012839088041827"/>
          <c:w val="0.60859215843343739"/>
          <c:h val="0.50633136480957674"/>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1.1</c:v>
          </c:tx>
          <c:spPr>
            <a:ln w="28575">
              <a:noFill/>
            </a:ln>
          </c:spPr>
          <c:xVal>
            <c:numRef>
              <c:f>'Score Summary (Hide) '!$C$6</c:f>
            </c:numRef>
          </c:xVal>
          <c:yVal>
            <c:numRef>
              <c:f>'Score Summary (Hide) '!$G$6</c:f>
              <c:numCache>
                <c:formatCode>0.00</c:formatCode>
                <c:ptCount val="1"/>
                <c:pt idx="0">
                  <c:v>0</c:v>
                </c:pt>
              </c:numCache>
            </c:numRef>
          </c:yVal>
          <c:smooth val="0"/>
        </c:ser>
        <c:ser>
          <c:idx val="2"/>
          <c:order val="2"/>
          <c:tx>
            <c:v>1.2</c:v>
          </c:tx>
          <c:spPr>
            <a:ln w="28575">
              <a:noFill/>
            </a:ln>
          </c:spPr>
          <c:xVal>
            <c:numRef>
              <c:f>'Score Summary (Hide) '!$C$7</c:f>
            </c:numRef>
          </c:xVal>
          <c:yVal>
            <c:numRef>
              <c:f>'Score Summary (Hide) '!$G$7</c:f>
              <c:numCache>
                <c:formatCode>0.00</c:formatCode>
                <c:ptCount val="1"/>
                <c:pt idx="0">
                  <c:v>0</c:v>
                </c:pt>
              </c:numCache>
            </c:numRef>
          </c:yVal>
          <c:smooth val="0"/>
        </c:ser>
        <c:ser>
          <c:idx val="3"/>
          <c:order val="3"/>
          <c:tx>
            <c:v>1.3</c:v>
          </c:tx>
          <c:spPr>
            <a:ln w="28575">
              <a:noFill/>
            </a:ln>
          </c:spPr>
          <c:marker>
            <c:symbol val="diamond"/>
            <c:size val="7"/>
          </c:marker>
          <c:xVal>
            <c:numRef>
              <c:f>'Score Summary (Hide) '!$C$8</c:f>
            </c:numRef>
          </c:xVal>
          <c:yVal>
            <c:numRef>
              <c:f>'Score Summary (Hide) '!$G$8</c:f>
              <c:numCache>
                <c:formatCode>0.00</c:formatCode>
                <c:ptCount val="1"/>
                <c:pt idx="0">
                  <c:v>0</c:v>
                </c:pt>
              </c:numCache>
            </c:numRef>
          </c:yVal>
          <c:smooth val="0"/>
        </c:ser>
        <c:dLbls>
          <c:showLegendKey val="0"/>
          <c:showVal val="0"/>
          <c:showCatName val="0"/>
          <c:showSerName val="0"/>
          <c:showPercent val="0"/>
          <c:showBubbleSize val="0"/>
        </c:dLbls>
        <c:axId val="230312040"/>
        <c:axId val="230312432"/>
      </c:scatterChart>
      <c:valAx>
        <c:axId val="230312040"/>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0312432"/>
        <c:crosses val="autoZero"/>
        <c:crossBetween val="midCat"/>
      </c:valAx>
      <c:valAx>
        <c:axId val="230312432"/>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2.3094569926164075E-2"/>
              <c:y val="0.11466358174422508"/>
            </c:manualLayout>
          </c:layout>
          <c:overlay val="0"/>
        </c:title>
        <c:numFmt formatCode="0" sourceLinked="0"/>
        <c:majorTickMark val="out"/>
        <c:minorTickMark val="none"/>
        <c:tickLblPos val="nextTo"/>
        <c:crossAx val="230312040"/>
        <c:crosses val="autoZero"/>
        <c:crossBetween val="midCat"/>
      </c:valAx>
    </c:plotArea>
    <c:legend>
      <c:legendPos val="r"/>
      <c:legendEntry>
        <c:idx val="0"/>
        <c:delete val="1"/>
      </c:legendEntry>
      <c:layout>
        <c:manualLayout>
          <c:xMode val="edge"/>
          <c:yMode val="edge"/>
          <c:x val="0.83348209501493975"/>
          <c:y val="0.25926136010249901"/>
          <c:w val="0.13694139443642206"/>
          <c:h val="0.3356455324601012"/>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50" b="1" i="0" baseline="0">
                <a:effectLst/>
                <a:latin typeface="+mn-lt"/>
              </a:rPr>
              <a:t>EPHS 2 - Diagnose and Investigate</a:t>
            </a:r>
            <a:endParaRPr lang="en-US" sz="1050">
              <a:effectLst/>
              <a:latin typeface="+mn-lt"/>
            </a:endParaRPr>
          </a:p>
        </c:rich>
      </c:tx>
      <c:overlay val="0"/>
    </c:title>
    <c:autoTitleDeleted val="0"/>
    <c:plotArea>
      <c:layout>
        <c:manualLayout>
          <c:layoutTarget val="inner"/>
          <c:xMode val="edge"/>
          <c:yMode val="edge"/>
          <c:x val="0.18421745395581202"/>
          <c:y val="0.20369690125584736"/>
          <c:w val="0.63400754300794671"/>
          <c:h val="0.51010553249038559"/>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2.1</c:v>
          </c:tx>
          <c:spPr>
            <a:ln w="28575">
              <a:noFill/>
            </a:ln>
          </c:spPr>
          <c:xVal>
            <c:numRef>
              <c:f>'Score Summary (Hide) '!$C$14</c:f>
            </c:numRef>
          </c:xVal>
          <c:yVal>
            <c:numRef>
              <c:f>'Score Summary (Hide) '!$G$10</c:f>
              <c:numCache>
                <c:formatCode>0.00</c:formatCode>
                <c:ptCount val="1"/>
                <c:pt idx="0">
                  <c:v>0</c:v>
                </c:pt>
              </c:numCache>
            </c:numRef>
          </c:yVal>
          <c:smooth val="0"/>
        </c:ser>
        <c:ser>
          <c:idx val="2"/>
          <c:order val="2"/>
          <c:tx>
            <c:v>2.2</c:v>
          </c:tx>
          <c:spPr>
            <a:ln w="28575">
              <a:noFill/>
            </a:ln>
          </c:spPr>
          <c:xVal>
            <c:numRef>
              <c:f>'Score Summary (Hide) '!$C$11</c:f>
            </c:numRef>
          </c:xVal>
          <c:yVal>
            <c:numRef>
              <c:f>'Score Summary (Hide) '!$G$11</c:f>
              <c:numCache>
                <c:formatCode>0.00</c:formatCode>
                <c:ptCount val="1"/>
                <c:pt idx="0">
                  <c:v>0</c:v>
                </c:pt>
              </c:numCache>
            </c:numRef>
          </c:yVal>
          <c:smooth val="0"/>
        </c:ser>
        <c:ser>
          <c:idx val="3"/>
          <c:order val="3"/>
          <c:tx>
            <c:v>2.3</c:v>
          </c:tx>
          <c:spPr>
            <a:ln w="28575">
              <a:noFill/>
            </a:ln>
          </c:spPr>
          <c:marker>
            <c:symbol val="diamond"/>
            <c:size val="7"/>
          </c:marker>
          <c:xVal>
            <c:numRef>
              <c:f>'Score Summary (Hide) '!$C$12</c:f>
            </c:numRef>
          </c:xVal>
          <c:yVal>
            <c:numRef>
              <c:f>'Score Summary (Hide) '!$G$12</c:f>
              <c:numCache>
                <c:formatCode>0.00</c:formatCode>
                <c:ptCount val="1"/>
                <c:pt idx="0">
                  <c:v>0</c:v>
                </c:pt>
              </c:numCache>
            </c:numRef>
          </c:yVal>
          <c:smooth val="0"/>
        </c:ser>
        <c:dLbls>
          <c:showLegendKey val="0"/>
          <c:showVal val="0"/>
          <c:showCatName val="0"/>
          <c:showSerName val="0"/>
          <c:showPercent val="0"/>
          <c:showBubbleSize val="0"/>
        </c:dLbls>
        <c:axId val="230313216"/>
        <c:axId val="230313608"/>
      </c:scatterChart>
      <c:valAx>
        <c:axId val="230313216"/>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0313608"/>
        <c:crosses val="autoZero"/>
        <c:crossBetween val="midCat"/>
      </c:valAx>
      <c:valAx>
        <c:axId val="230313608"/>
        <c:scaling>
          <c:orientation val="minMax"/>
          <c:max val="100"/>
          <c:min val="0"/>
        </c:scaling>
        <c:delete val="0"/>
        <c:axPos val="l"/>
        <c:title>
          <c:tx>
            <c:rich>
              <a:bodyPr rot="-5400000" vert="horz"/>
              <a:lstStyle/>
              <a:p>
                <a:pPr>
                  <a:defRPr/>
                </a:pPr>
                <a:r>
                  <a:rPr lang="en-US" b="0"/>
                  <a:t>Agency Contribution Scores</a:t>
                </a:r>
              </a:p>
            </c:rich>
          </c:tx>
          <c:layout>
            <c:manualLayout>
              <c:xMode val="edge"/>
              <c:yMode val="edge"/>
              <c:x val="1.7732973689707471E-2"/>
              <c:y val="0.1108895274346631"/>
            </c:manualLayout>
          </c:layout>
          <c:overlay val="0"/>
        </c:title>
        <c:numFmt formatCode="0" sourceLinked="0"/>
        <c:majorTickMark val="out"/>
        <c:minorTickMark val="none"/>
        <c:tickLblPos val="nextTo"/>
        <c:crossAx val="230313216"/>
        <c:crosses val="autoZero"/>
        <c:crossBetween val="midCat"/>
      </c:valAx>
    </c:plotArea>
    <c:legend>
      <c:legendPos val="r"/>
      <c:legendEntry>
        <c:idx val="0"/>
        <c:delete val="1"/>
      </c:legendEntry>
      <c:layout>
        <c:manualLayout>
          <c:xMode val="edge"/>
          <c:yMode val="edge"/>
          <c:x val="0.85138871481895217"/>
          <c:y val="0.26974860369941905"/>
          <c:w val="0.12251605227547246"/>
          <c:h val="0.33564553246010126"/>
        </c:manualLayout>
      </c:layout>
      <c:overlay val="0"/>
      <c:spPr>
        <a:ln>
          <a:solidFill>
            <a:schemeClr val="tx1"/>
          </a:solidFill>
        </a:ln>
      </c:spPr>
    </c:legend>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3 - Educate/Empower</a:t>
            </a:r>
            <a:endParaRPr lang="en-US" sz="1100">
              <a:effectLst/>
              <a:latin typeface="+mn-lt"/>
            </a:endParaRPr>
          </a:p>
        </c:rich>
      </c:tx>
      <c:overlay val="0"/>
    </c:title>
    <c:autoTitleDeleted val="0"/>
    <c:plotArea>
      <c:layout>
        <c:manualLayout>
          <c:layoutTarget val="inner"/>
          <c:xMode val="edge"/>
          <c:yMode val="edge"/>
          <c:x val="0.21108520622702903"/>
          <c:y val="0.19388946749711272"/>
          <c:w val="0.61326312901331081"/>
          <c:h val="0.5646160733927294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3.1</c:v>
          </c:tx>
          <c:spPr>
            <a:ln w="28575">
              <a:noFill/>
            </a:ln>
          </c:spPr>
          <c:xVal>
            <c:numRef>
              <c:f>'Score Summary (Hide) '!$C$14</c:f>
            </c:numRef>
          </c:xVal>
          <c:yVal>
            <c:numRef>
              <c:f>'Score Summary (Hide) '!$G$14</c:f>
              <c:numCache>
                <c:formatCode>0.00</c:formatCode>
                <c:ptCount val="1"/>
                <c:pt idx="0">
                  <c:v>0</c:v>
                </c:pt>
              </c:numCache>
            </c:numRef>
          </c:yVal>
          <c:smooth val="0"/>
        </c:ser>
        <c:ser>
          <c:idx val="2"/>
          <c:order val="2"/>
          <c:tx>
            <c:v>3.2</c:v>
          </c:tx>
          <c:spPr>
            <a:ln w="28575">
              <a:noFill/>
            </a:ln>
          </c:spPr>
          <c:xVal>
            <c:numRef>
              <c:f>'Score Summary (Hide) '!$C$15</c:f>
            </c:numRef>
          </c:xVal>
          <c:yVal>
            <c:numRef>
              <c:f>'Score Summary (Hide) '!$G$15</c:f>
              <c:numCache>
                <c:formatCode>0.00</c:formatCode>
                <c:ptCount val="1"/>
                <c:pt idx="0">
                  <c:v>0</c:v>
                </c:pt>
              </c:numCache>
            </c:numRef>
          </c:yVal>
          <c:smooth val="0"/>
        </c:ser>
        <c:ser>
          <c:idx val="3"/>
          <c:order val="3"/>
          <c:tx>
            <c:v>3.3</c:v>
          </c:tx>
          <c:spPr>
            <a:ln w="28575">
              <a:noFill/>
            </a:ln>
          </c:spPr>
          <c:marker>
            <c:symbol val="diamond"/>
            <c:size val="7"/>
          </c:marker>
          <c:xVal>
            <c:numRef>
              <c:f>'Score Summary (Hide) '!$C$16</c:f>
            </c:numRef>
          </c:xVal>
          <c:yVal>
            <c:numRef>
              <c:f>'Score Summary (Hide) '!$G$16</c:f>
              <c:numCache>
                <c:formatCode>0.00</c:formatCode>
                <c:ptCount val="1"/>
                <c:pt idx="0">
                  <c:v>0</c:v>
                </c:pt>
              </c:numCache>
            </c:numRef>
          </c:yVal>
          <c:smooth val="0"/>
        </c:ser>
        <c:dLbls>
          <c:showLegendKey val="0"/>
          <c:showVal val="0"/>
          <c:showCatName val="0"/>
          <c:showSerName val="0"/>
          <c:showPercent val="0"/>
          <c:showBubbleSize val="0"/>
        </c:dLbls>
        <c:axId val="230314392"/>
        <c:axId val="230314784"/>
      </c:scatterChart>
      <c:valAx>
        <c:axId val="230314392"/>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0314784"/>
        <c:crosses val="autoZero"/>
        <c:crossBetween val="midCat"/>
      </c:valAx>
      <c:valAx>
        <c:axId val="230314784"/>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1.8423562106639785E-2"/>
              <c:y val="0.1338662288067072"/>
            </c:manualLayout>
          </c:layout>
          <c:overlay val="0"/>
        </c:title>
        <c:numFmt formatCode="0" sourceLinked="0"/>
        <c:majorTickMark val="out"/>
        <c:minorTickMark val="none"/>
        <c:tickLblPos val="nextTo"/>
        <c:crossAx val="230314392"/>
        <c:crosses val="autoZero"/>
        <c:crossBetween val="midCat"/>
      </c:valAx>
    </c:plotArea>
    <c:legend>
      <c:legendPos val="r"/>
      <c:legendEntry>
        <c:idx val="0"/>
        <c:delete val="1"/>
      </c:legendEntry>
      <c:layout>
        <c:manualLayout>
          <c:xMode val="edge"/>
          <c:yMode val="edge"/>
          <c:x val="0.83815310283446409"/>
          <c:y val="0.2931407744648033"/>
          <c:w val="0.13694139443642206"/>
          <c:h val="0.29601771342563227"/>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4 - Mobilize Partnerships</a:t>
            </a:r>
            <a:endParaRPr lang="en-US" sz="1100">
              <a:effectLst/>
              <a:latin typeface="+mn-lt"/>
            </a:endParaRPr>
          </a:p>
        </c:rich>
      </c:tx>
      <c:overlay val="0"/>
    </c:title>
    <c:autoTitleDeleted val="0"/>
    <c:plotArea>
      <c:layout>
        <c:manualLayout>
          <c:layoutTarget val="inner"/>
          <c:xMode val="edge"/>
          <c:yMode val="edge"/>
          <c:x val="0.18065105966888784"/>
          <c:y val="0.18187894411359731"/>
          <c:w val="0.64533112367946888"/>
          <c:h val="0.56722674360998071"/>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4.1</c:v>
          </c:tx>
          <c:spPr>
            <a:ln w="28575">
              <a:noFill/>
            </a:ln>
          </c:spPr>
          <c:xVal>
            <c:numRef>
              <c:f>'Score Summary (Hide) '!$C$18</c:f>
            </c:numRef>
          </c:xVal>
          <c:yVal>
            <c:numRef>
              <c:f>'Score Summary (Hide) '!$G$18</c:f>
              <c:numCache>
                <c:formatCode>0.00</c:formatCode>
                <c:ptCount val="1"/>
                <c:pt idx="0">
                  <c:v>0</c:v>
                </c:pt>
              </c:numCache>
            </c:numRef>
          </c:yVal>
          <c:smooth val="0"/>
        </c:ser>
        <c:ser>
          <c:idx val="2"/>
          <c:order val="2"/>
          <c:tx>
            <c:v>4.2</c:v>
          </c:tx>
          <c:spPr>
            <a:ln w="28575">
              <a:noFill/>
            </a:ln>
          </c:spPr>
          <c:xVal>
            <c:numRef>
              <c:f>'Score Summary (Hide) '!$C$19</c:f>
            </c:numRef>
          </c:xVal>
          <c:yVal>
            <c:numRef>
              <c:f>'Score Summary (Hide) '!$G$19</c:f>
              <c:numCache>
                <c:formatCode>0.00</c:formatCode>
                <c:ptCount val="1"/>
                <c:pt idx="0">
                  <c:v>0</c:v>
                </c:pt>
              </c:numCache>
            </c:numRef>
          </c:yVal>
          <c:smooth val="0"/>
        </c:ser>
        <c:dLbls>
          <c:showLegendKey val="0"/>
          <c:showVal val="0"/>
          <c:showCatName val="0"/>
          <c:showSerName val="0"/>
          <c:showPercent val="0"/>
          <c:showBubbleSize val="0"/>
        </c:dLbls>
        <c:axId val="230315568"/>
        <c:axId val="372435960"/>
      </c:scatterChart>
      <c:valAx>
        <c:axId val="230315568"/>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2435960"/>
        <c:crosses val="autoZero"/>
        <c:crossBetween val="midCat"/>
      </c:valAx>
      <c:valAx>
        <c:axId val="372435960"/>
        <c:scaling>
          <c:orientation val="minMax"/>
          <c:max val="100"/>
          <c:min val="0"/>
        </c:scaling>
        <c:delete val="0"/>
        <c:axPos val="l"/>
        <c:title>
          <c:tx>
            <c:rich>
              <a:bodyPr rot="-5400000" vert="horz"/>
              <a:lstStyle/>
              <a:p>
                <a:pPr>
                  <a:defRPr b="0"/>
                </a:pPr>
                <a:r>
                  <a:rPr lang="en-US" b="0"/>
                  <a:t>Agency</a:t>
                </a:r>
                <a:r>
                  <a:rPr lang="en-US" b="0" baseline="0"/>
                  <a:t> Contribution Scores</a:t>
                </a:r>
              </a:p>
            </c:rich>
          </c:tx>
          <c:layout>
            <c:manualLayout>
              <c:xMode val="edge"/>
              <c:yMode val="edge"/>
              <c:x val="1.7811804666285225E-2"/>
              <c:y val="0.14933562214675772"/>
            </c:manualLayout>
          </c:layout>
          <c:overlay val="0"/>
        </c:title>
        <c:numFmt formatCode="0" sourceLinked="0"/>
        <c:majorTickMark val="out"/>
        <c:minorTickMark val="none"/>
        <c:tickLblPos val="nextTo"/>
        <c:crossAx val="230315568"/>
        <c:crosses val="autoZero"/>
        <c:crossBetween val="midCat"/>
      </c:valAx>
    </c:plotArea>
    <c:legend>
      <c:legendPos val="r"/>
      <c:legendEntry>
        <c:idx val="0"/>
        <c:delete val="1"/>
      </c:legendEntry>
      <c:layout>
        <c:manualLayout>
          <c:xMode val="edge"/>
          <c:yMode val="edge"/>
          <c:x val="0.85089138944137177"/>
          <c:y val="0.3488455175330572"/>
          <c:w val="0.12292219527922332"/>
          <c:h val="0.1961622569690637"/>
        </c:manualLayout>
      </c:layout>
      <c:overlay val="0"/>
      <c:spPr>
        <a:noFill/>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5 - Develop Policies/Plans</a:t>
            </a:r>
            <a:endParaRPr lang="en-US" sz="1100">
              <a:effectLst/>
              <a:latin typeface="+mn-lt"/>
            </a:endParaRPr>
          </a:p>
        </c:rich>
      </c:tx>
      <c:overlay val="0"/>
    </c:title>
    <c:autoTitleDeleted val="0"/>
    <c:plotArea>
      <c:layout>
        <c:manualLayout>
          <c:layoutTarget val="inner"/>
          <c:xMode val="edge"/>
          <c:yMode val="edge"/>
          <c:x val="0.20174326506728221"/>
          <c:y val="0.18316869371180877"/>
          <c:w val="0.61326312901331081"/>
          <c:h val="0.5641578389807727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5.1</c:v>
          </c:tx>
          <c:spPr>
            <a:ln w="28575">
              <a:noFill/>
            </a:ln>
          </c:spPr>
          <c:xVal>
            <c:numRef>
              <c:f>'Score Summary (Hide) '!$C$21</c:f>
            </c:numRef>
          </c:xVal>
          <c:yVal>
            <c:numRef>
              <c:f>'Score Summary (Hide) '!$G$21</c:f>
              <c:numCache>
                <c:formatCode>0.00</c:formatCode>
                <c:ptCount val="1"/>
                <c:pt idx="0">
                  <c:v>0</c:v>
                </c:pt>
              </c:numCache>
            </c:numRef>
          </c:yVal>
          <c:smooth val="0"/>
        </c:ser>
        <c:ser>
          <c:idx val="2"/>
          <c:order val="2"/>
          <c:tx>
            <c:v>5.2</c:v>
          </c:tx>
          <c:spPr>
            <a:ln w="28575">
              <a:noFill/>
            </a:ln>
          </c:spPr>
          <c:xVal>
            <c:numRef>
              <c:f>'Score Summary (Hide) '!$C$22</c:f>
            </c:numRef>
          </c:xVal>
          <c:yVal>
            <c:numRef>
              <c:f>'Score Summary (Hide) '!$G$22</c:f>
              <c:numCache>
                <c:formatCode>0.00</c:formatCode>
                <c:ptCount val="1"/>
                <c:pt idx="0">
                  <c:v>0</c:v>
                </c:pt>
              </c:numCache>
            </c:numRef>
          </c:yVal>
          <c:smooth val="0"/>
        </c:ser>
        <c:ser>
          <c:idx val="3"/>
          <c:order val="3"/>
          <c:tx>
            <c:v>5.3</c:v>
          </c:tx>
          <c:spPr>
            <a:ln w="28575">
              <a:noFill/>
            </a:ln>
          </c:spPr>
          <c:marker>
            <c:symbol val="diamond"/>
            <c:size val="7"/>
          </c:marker>
          <c:xVal>
            <c:numRef>
              <c:f>'Score Summary (Hide) '!$C$23</c:f>
            </c:numRef>
          </c:xVal>
          <c:yVal>
            <c:numRef>
              <c:f>'Score Summary (Hide) '!$G$23</c:f>
              <c:numCache>
                <c:formatCode>0.00</c:formatCode>
                <c:ptCount val="1"/>
                <c:pt idx="0">
                  <c:v>0</c:v>
                </c:pt>
              </c:numCache>
            </c:numRef>
          </c:yVal>
          <c:smooth val="0"/>
        </c:ser>
        <c:ser>
          <c:idx val="4"/>
          <c:order val="4"/>
          <c:tx>
            <c:v>5.4</c:v>
          </c:tx>
          <c:spPr>
            <a:ln w="28575">
              <a:noFill/>
            </a:ln>
          </c:spPr>
          <c:marker>
            <c:symbol val="circle"/>
            <c:size val="7"/>
          </c:marker>
          <c:xVal>
            <c:numRef>
              <c:f>'Score Summary (Hide) '!$C$24</c:f>
            </c:numRef>
          </c:xVal>
          <c:yVal>
            <c:numRef>
              <c:f>'Score Summary (Hide) '!$G$24</c:f>
              <c:numCache>
                <c:formatCode>0.00</c:formatCode>
                <c:ptCount val="1"/>
                <c:pt idx="0">
                  <c:v>0</c:v>
                </c:pt>
              </c:numCache>
            </c:numRef>
          </c:yVal>
          <c:smooth val="0"/>
        </c:ser>
        <c:dLbls>
          <c:showLegendKey val="0"/>
          <c:showVal val="0"/>
          <c:showCatName val="0"/>
          <c:showSerName val="0"/>
          <c:showPercent val="0"/>
          <c:showBubbleSize val="0"/>
        </c:dLbls>
        <c:axId val="372436744"/>
        <c:axId val="372437136"/>
      </c:scatterChart>
      <c:valAx>
        <c:axId val="372436744"/>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2437136"/>
        <c:crosses val="autoZero"/>
        <c:crossBetween val="midCat"/>
      </c:valAx>
      <c:valAx>
        <c:axId val="372437136"/>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1.8423562106639785E-2"/>
              <c:y val="0.15039395195217822"/>
            </c:manualLayout>
          </c:layout>
          <c:overlay val="0"/>
        </c:title>
        <c:numFmt formatCode="0" sourceLinked="0"/>
        <c:majorTickMark val="out"/>
        <c:minorTickMark val="none"/>
        <c:tickLblPos val="nextTo"/>
        <c:crossAx val="372436744"/>
        <c:crosses val="autoZero"/>
        <c:crossBetween val="midCat"/>
      </c:valAx>
    </c:plotArea>
    <c:legend>
      <c:legendPos val="r"/>
      <c:legendEntry>
        <c:idx val="0"/>
        <c:delete val="1"/>
      </c:legendEntry>
      <c:layout>
        <c:manualLayout>
          <c:xMode val="edge"/>
          <c:yMode val="edge"/>
          <c:x val="0.84282411065398832"/>
          <c:y val="0.27084705320925795"/>
          <c:w val="0.13694139443642206"/>
          <c:h val="0.39510580316216448"/>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6 - Enforce Laws</a:t>
            </a:r>
            <a:endParaRPr lang="en-US" sz="1100">
              <a:effectLst/>
              <a:latin typeface="+mn-lt"/>
            </a:endParaRPr>
          </a:p>
        </c:rich>
      </c:tx>
      <c:overlay val="0"/>
    </c:title>
    <c:autoTitleDeleted val="0"/>
    <c:plotArea>
      <c:layout>
        <c:manualLayout>
          <c:layoutTarget val="inner"/>
          <c:xMode val="edge"/>
          <c:yMode val="edge"/>
          <c:x val="0.17656589768270112"/>
          <c:y val="0.18428152736314318"/>
          <c:w val="0.65350511105392073"/>
          <c:h val="0.5615098983659009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6.1</c:v>
          </c:tx>
          <c:spPr>
            <a:ln w="28575">
              <a:noFill/>
            </a:ln>
          </c:spPr>
          <c:xVal>
            <c:numRef>
              <c:f>'Score Summary (Hide) '!$C$26</c:f>
            </c:numRef>
          </c:xVal>
          <c:yVal>
            <c:numRef>
              <c:f>'Score Summary (Hide) '!$G$26</c:f>
              <c:numCache>
                <c:formatCode>0.00</c:formatCode>
                <c:ptCount val="1"/>
                <c:pt idx="0">
                  <c:v>0</c:v>
                </c:pt>
              </c:numCache>
            </c:numRef>
          </c:yVal>
          <c:smooth val="0"/>
        </c:ser>
        <c:ser>
          <c:idx val="2"/>
          <c:order val="2"/>
          <c:tx>
            <c:v>6.2</c:v>
          </c:tx>
          <c:spPr>
            <a:ln w="28575">
              <a:noFill/>
            </a:ln>
          </c:spPr>
          <c:xVal>
            <c:numRef>
              <c:f>'Score Summary (Hide) '!$C$27</c:f>
            </c:numRef>
          </c:xVal>
          <c:yVal>
            <c:numRef>
              <c:f>'Score Summary (Hide) '!$G$27</c:f>
              <c:numCache>
                <c:formatCode>0.00</c:formatCode>
                <c:ptCount val="1"/>
                <c:pt idx="0">
                  <c:v>0</c:v>
                </c:pt>
              </c:numCache>
            </c:numRef>
          </c:yVal>
          <c:smooth val="0"/>
        </c:ser>
        <c:ser>
          <c:idx val="3"/>
          <c:order val="3"/>
          <c:tx>
            <c:v>6.3</c:v>
          </c:tx>
          <c:spPr>
            <a:ln w="28575">
              <a:noFill/>
            </a:ln>
          </c:spPr>
          <c:marker>
            <c:symbol val="diamond"/>
            <c:size val="7"/>
          </c:marker>
          <c:xVal>
            <c:numRef>
              <c:f>'Score Summary (Hide) '!$C$28</c:f>
            </c:numRef>
          </c:xVal>
          <c:yVal>
            <c:numRef>
              <c:f>'Score Summary (Hide) '!$G$28</c:f>
              <c:numCache>
                <c:formatCode>0.00</c:formatCode>
                <c:ptCount val="1"/>
                <c:pt idx="0">
                  <c:v>0</c:v>
                </c:pt>
              </c:numCache>
            </c:numRef>
          </c:yVal>
          <c:smooth val="0"/>
        </c:ser>
        <c:dLbls>
          <c:showLegendKey val="0"/>
          <c:showVal val="0"/>
          <c:showCatName val="0"/>
          <c:showSerName val="0"/>
          <c:showPercent val="0"/>
          <c:showBubbleSize val="0"/>
        </c:dLbls>
        <c:axId val="372437920"/>
        <c:axId val="372438312"/>
      </c:scatterChart>
      <c:valAx>
        <c:axId val="372437920"/>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2438312"/>
        <c:crosses val="autoZero"/>
        <c:crossBetween val="midCat"/>
      </c:valAx>
      <c:valAx>
        <c:axId val="372438312"/>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1.7858629740247985E-2"/>
              <c:y val="0.14581234217760694"/>
            </c:manualLayout>
          </c:layout>
          <c:overlay val="0"/>
        </c:title>
        <c:numFmt formatCode="0" sourceLinked="0"/>
        <c:majorTickMark val="out"/>
        <c:minorTickMark val="none"/>
        <c:tickLblPos val="nextTo"/>
        <c:crossAx val="372437920"/>
        <c:crosses val="autoZero"/>
        <c:crossBetween val="midCat"/>
      </c:valAx>
    </c:plotArea>
    <c:legend>
      <c:legendPos val="r"/>
      <c:legendEntry>
        <c:idx val="0"/>
        <c:delete val="1"/>
      </c:legendEntry>
      <c:layout>
        <c:manualLayout>
          <c:xMode val="edge"/>
          <c:yMode val="edge"/>
          <c:x val="0.85917893021992942"/>
          <c:y val="0.30815140998370466"/>
          <c:w val="0.12298959181826408"/>
          <c:h val="0.29812989016183405"/>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7 - Link to Health Services</a:t>
            </a:r>
            <a:endParaRPr lang="en-US" sz="1100">
              <a:effectLst/>
              <a:latin typeface="+mn-lt"/>
            </a:endParaRPr>
          </a:p>
        </c:rich>
      </c:tx>
      <c:overlay val="0"/>
    </c:title>
    <c:autoTitleDeleted val="0"/>
    <c:plotArea>
      <c:layout>
        <c:manualLayout>
          <c:layoutTarget val="inner"/>
          <c:xMode val="edge"/>
          <c:yMode val="edge"/>
          <c:x val="0.20174326506728221"/>
          <c:y val="0.18297619298253906"/>
          <c:w val="0.62260507017305766"/>
          <c:h val="0.5646158863257775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7.1</c:v>
          </c:tx>
          <c:spPr>
            <a:ln w="28575">
              <a:noFill/>
            </a:ln>
          </c:spPr>
          <c:xVal>
            <c:numRef>
              <c:f>'Score Summary (Hide) '!$C$30</c:f>
            </c:numRef>
          </c:xVal>
          <c:yVal>
            <c:numRef>
              <c:f>'Score Summary (Hide) '!$G$30</c:f>
              <c:numCache>
                <c:formatCode>0.00</c:formatCode>
                <c:ptCount val="1"/>
                <c:pt idx="0">
                  <c:v>0</c:v>
                </c:pt>
              </c:numCache>
            </c:numRef>
          </c:yVal>
          <c:smooth val="0"/>
        </c:ser>
        <c:ser>
          <c:idx val="2"/>
          <c:order val="2"/>
          <c:tx>
            <c:v>7.2</c:v>
          </c:tx>
          <c:spPr>
            <a:ln w="28575">
              <a:noFill/>
            </a:ln>
          </c:spPr>
          <c:xVal>
            <c:numRef>
              <c:f>'Score Summary (Hide) '!$C$31</c:f>
            </c:numRef>
          </c:xVal>
          <c:yVal>
            <c:numRef>
              <c:f>'Score Summary (Hide) '!$G$31</c:f>
              <c:numCache>
                <c:formatCode>0.00</c:formatCode>
                <c:ptCount val="1"/>
                <c:pt idx="0">
                  <c:v>0</c:v>
                </c:pt>
              </c:numCache>
            </c:numRef>
          </c:yVal>
          <c:smooth val="0"/>
        </c:ser>
        <c:dLbls>
          <c:showLegendKey val="0"/>
          <c:showVal val="0"/>
          <c:showCatName val="0"/>
          <c:showSerName val="0"/>
          <c:showPercent val="0"/>
          <c:showBubbleSize val="0"/>
        </c:dLbls>
        <c:axId val="372439096"/>
        <c:axId val="372439488"/>
      </c:scatterChart>
      <c:valAx>
        <c:axId val="372439096"/>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2439488"/>
        <c:crosses val="autoZero"/>
        <c:crossBetween val="midCat"/>
      </c:valAx>
      <c:valAx>
        <c:axId val="372439488"/>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2.3094569926164075E-2"/>
              <c:y val="0.14477939072781779"/>
            </c:manualLayout>
          </c:layout>
          <c:overlay val="0"/>
        </c:title>
        <c:numFmt formatCode="0" sourceLinked="0"/>
        <c:majorTickMark val="out"/>
        <c:minorTickMark val="none"/>
        <c:tickLblPos val="nextTo"/>
        <c:crossAx val="372439096"/>
        <c:crosses val="autoZero"/>
        <c:crossBetween val="midCat"/>
      </c:valAx>
    </c:plotArea>
    <c:legend>
      <c:legendPos val="r"/>
      <c:legendEntry>
        <c:idx val="0"/>
        <c:delete val="1"/>
      </c:legendEntry>
      <c:layout>
        <c:manualLayout>
          <c:xMode val="edge"/>
          <c:yMode val="edge"/>
          <c:x val="0.83348209501493975"/>
          <c:y val="0.34793397270838777"/>
          <c:w val="0.13694139443642206"/>
          <c:h val="0.19734547399584534"/>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4: Mobilize Partnerships</a:t>
            </a:r>
          </a:p>
        </c:rich>
      </c:tx>
      <c:overlay val="0"/>
    </c:title>
    <c:autoTitleDeleted val="0"/>
    <c:plotArea>
      <c:layout>
        <c:manualLayout>
          <c:layoutTarget val="inner"/>
          <c:xMode val="edge"/>
          <c:yMode val="edge"/>
          <c:x val="0.12430370116778881"/>
          <c:y val="0.2904076669315418"/>
          <c:w val="0.78581726197268831"/>
          <c:h val="0.64231404560668448"/>
        </c:manualLayout>
      </c:layout>
      <c:barChart>
        <c:barDir val="bar"/>
        <c:grouping val="clustered"/>
        <c:varyColors val="0"/>
        <c:ser>
          <c:idx val="0"/>
          <c:order val="0"/>
          <c:invertIfNegative val="0"/>
          <c:dLbls>
            <c:dLbl>
              <c:idx val="0"/>
              <c:layout>
                <c:manualLayout>
                  <c:x val="-9.6834244553741008E-3"/>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'!$B$18:$B$19</c:f>
              <c:numCache>
                <c:formatCode>General</c:formatCode>
                <c:ptCount val="2"/>
              </c:numCache>
            </c:numRef>
          </c:cat>
          <c:val>
            <c:numRef>
              <c:f>'Score Summary (Hide) '!$C$18:$C$19</c:f>
              <c:numCache>
                <c:formatCode>0.00</c:formatCode>
                <c:ptCount val="2"/>
                <c:pt idx="0">
                  <c:v>0</c:v>
                </c:pt>
                <c:pt idx="1">
                  <c:v>0</c:v>
                </c:pt>
              </c:numCache>
            </c:numRef>
          </c:val>
        </c:ser>
        <c:dLbls>
          <c:showLegendKey val="0"/>
          <c:showVal val="0"/>
          <c:showCatName val="0"/>
          <c:showSerName val="0"/>
          <c:showPercent val="0"/>
          <c:showBubbleSize val="0"/>
        </c:dLbls>
        <c:gapWidth val="150"/>
        <c:axId val="373559136"/>
        <c:axId val="373562272"/>
      </c:barChart>
      <c:catAx>
        <c:axId val="373559136"/>
        <c:scaling>
          <c:orientation val="maxMin"/>
        </c:scaling>
        <c:delete val="0"/>
        <c:axPos val="l"/>
        <c:title>
          <c:tx>
            <c:rich>
              <a:bodyPr rot="0" vert="horz"/>
              <a:lstStyle/>
              <a:p>
                <a:pPr>
                  <a:defRPr b="0"/>
                </a:pPr>
                <a:r>
                  <a:rPr lang="en-US" b="0"/>
                  <a:t>4.1</a:t>
                </a:r>
              </a:p>
              <a:p>
                <a:pPr>
                  <a:defRPr b="0"/>
                </a:pPr>
                <a:endParaRPr lang="en-US" b="0"/>
              </a:p>
              <a:p>
                <a:pPr>
                  <a:defRPr b="0"/>
                </a:pPr>
                <a:endParaRPr lang="en-US" b="0"/>
              </a:p>
              <a:p>
                <a:pPr>
                  <a:defRPr b="0"/>
                </a:pPr>
                <a:endParaRPr lang="en-US" b="0"/>
              </a:p>
              <a:p>
                <a:pPr>
                  <a:defRPr b="0"/>
                </a:pPr>
                <a:r>
                  <a:rPr lang="en-US" b="0"/>
                  <a:t>4.2</a:t>
                </a:r>
              </a:p>
            </c:rich>
          </c:tx>
          <c:layout>
            <c:manualLayout>
              <c:xMode val="edge"/>
              <c:yMode val="edge"/>
              <c:x val="2.4154610431481534E-2"/>
              <c:y val="0.41576942692589963"/>
            </c:manualLayout>
          </c:layout>
          <c:overlay val="0"/>
        </c:title>
        <c:numFmt formatCode="#,##0" sourceLinked="0"/>
        <c:majorTickMark val="out"/>
        <c:minorTickMark val="none"/>
        <c:tickLblPos val="nextTo"/>
        <c:txPr>
          <a:bodyPr/>
          <a:lstStyle/>
          <a:p>
            <a:pPr>
              <a:defRPr sz="800"/>
            </a:pPr>
            <a:endParaRPr lang="en-US"/>
          </a:p>
        </c:txPr>
        <c:crossAx val="373562272"/>
        <c:crossesAt val="0"/>
        <c:auto val="1"/>
        <c:lblAlgn val="ctr"/>
        <c:lblOffset val="100"/>
        <c:noMultiLvlLbl val="0"/>
      </c:catAx>
      <c:valAx>
        <c:axId val="373562272"/>
        <c:scaling>
          <c:orientation val="minMax"/>
          <c:max val="100"/>
        </c:scaling>
        <c:delete val="0"/>
        <c:axPos val="t"/>
        <c:majorGridlines/>
        <c:numFmt formatCode="0" sourceLinked="0"/>
        <c:majorTickMark val="out"/>
        <c:minorTickMark val="none"/>
        <c:tickLblPos val="nextTo"/>
        <c:crossAx val="373559136"/>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8 - Assure Workforce </a:t>
            </a:r>
            <a:endParaRPr lang="en-US" sz="1100">
              <a:effectLst/>
              <a:latin typeface="+mn-lt"/>
            </a:endParaRPr>
          </a:p>
        </c:rich>
      </c:tx>
      <c:overlay val="0"/>
    </c:title>
    <c:autoTitleDeleted val="0"/>
    <c:plotArea>
      <c:layout>
        <c:manualLayout>
          <c:layoutTarget val="inner"/>
          <c:xMode val="edge"/>
          <c:yMode val="edge"/>
          <c:x val="0.177306393763383"/>
          <c:y val="0.18187894411359731"/>
          <c:w val="0.66045691909029147"/>
          <c:h val="0.56722674360998071"/>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8.1</c:v>
          </c:tx>
          <c:spPr>
            <a:ln w="28575">
              <a:noFill/>
            </a:ln>
          </c:spPr>
          <c:xVal>
            <c:numRef>
              <c:f>'Score Summary (Hide) '!$C$33</c:f>
            </c:numRef>
          </c:xVal>
          <c:yVal>
            <c:numRef>
              <c:f>'Score Summary (Hide) '!$G$33</c:f>
              <c:numCache>
                <c:formatCode>0.00</c:formatCode>
                <c:ptCount val="1"/>
                <c:pt idx="0">
                  <c:v>0</c:v>
                </c:pt>
              </c:numCache>
            </c:numRef>
          </c:yVal>
          <c:smooth val="0"/>
        </c:ser>
        <c:ser>
          <c:idx val="2"/>
          <c:order val="2"/>
          <c:tx>
            <c:v>8.2</c:v>
          </c:tx>
          <c:spPr>
            <a:ln w="28575">
              <a:noFill/>
            </a:ln>
          </c:spPr>
          <c:xVal>
            <c:numRef>
              <c:f>'Score Summary (Hide) '!$C$34</c:f>
            </c:numRef>
          </c:xVal>
          <c:yVal>
            <c:numRef>
              <c:f>'Score Summary (Hide) '!$G$34</c:f>
              <c:numCache>
                <c:formatCode>0.00</c:formatCode>
                <c:ptCount val="1"/>
                <c:pt idx="0">
                  <c:v>0</c:v>
                </c:pt>
              </c:numCache>
            </c:numRef>
          </c:yVal>
          <c:smooth val="0"/>
        </c:ser>
        <c:ser>
          <c:idx val="3"/>
          <c:order val="3"/>
          <c:tx>
            <c:v>8.3</c:v>
          </c:tx>
          <c:spPr>
            <a:ln w="28575">
              <a:noFill/>
            </a:ln>
          </c:spPr>
          <c:marker>
            <c:symbol val="diamond"/>
            <c:size val="7"/>
          </c:marker>
          <c:xVal>
            <c:numRef>
              <c:f>'Score Summary (Hide) '!$C$35</c:f>
            </c:numRef>
          </c:xVal>
          <c:yVal>
            <c:numRef>
              <c:f>'Score Summary (Hide) '!$G$35</c:f>
              <c:numCache>
                <c:formatCode>0.00</c:formatCode>
                <c:ptCount val="1"/>
                <c:pt idx="0">
                  <c:v>0</c:v>
                </c:pt>
              </c:numCache>
            </c:numRef>
          </c:yVal>
          <c:smooth val="0"/>
        </c:ser>
        <c:ser>
          <c:idx val="4"/>
          <c:order val="4"/>
          <c:tx>
            <c:v>8.4</c:v>
          </c:tx>
          <c:spPr>
            <a:ln w="28575">
              <a:noFill/>
            </a:ln>
          </c:spPr>
          <c:marker>
            <c:symbol val="circle"/>
            <c:size val="7"/>
          </c:marker>
          <c:xVal>
            <c:numRef>
              <c:f>'Score Summary (Hide) '!$C$36</c:f>
            </c:numRef>
          </c:xVal>
          <c:yVal>
            <c:numRef>
              <c:f>'Score Summary (Hide) '!$G$36</c:f>
              <c:numCache>
                <c:formatCode>0.00</c:formatCode>
                <c:ptCount val="1"/>
                <c:pt idx="0">
                  <c:v>0</c:v>
                </c:pt>
              </c:numCache>
            </c:numRef>
          </c:yVal>
          <c:smooth val="0"/>
        </c:ser>
        <c:dLbls>
          <c:showLegendKey val="0"/>
          <c:showVal val="0"/>
          <c:showCatName val="0"/>
          <c:showSerName val="0"/>
          <c:showPercent val="0"/>
          <c:showBubbleSize val="0"/>
        </c:dLbls>
        <c:axId val="368705800"/>
        <c:axId val="368706192"/>
      </c:scatterChart>
      <c:valAx>
        <c:axId val="368705800"/>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706192"/>
        <c:crosses val="autoZero"/>
        <c:crossBetween val="midCat"/>
      </c:valAx>
      <c:valAx>
        <c:axId val="368706192"/>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1.7667119196307358E-2"/>
              <c:y val="0.14391113433095742"/>
            </c:manualLayout>
          </c:layout>
          <c:overlay val="0"/>
        </c:title>
        <c:numFmt formatCode="0" sourceLinked="0"/>
        <c:majorTickMark val="out"/>
        <c:minorTickMark val="none"/>
        <c:tickLblPos val="nextTo"/>
        <c:crossAx val="368705800"/>
        <c:crosses val="autoZero"/>
        <c:crossBetween val="midCat"/>
      </c:valAx>
    </c:plotArea>
    <c:legend>
      <c:legendPos val="r"/>
      <c:legendEntry>
        <c:idx val="0"/>
        <c:delete val="1"/>
      </c:legendEntry>
      <c:layout>
        <c:manualLayout>
          <c:xMode val="edge"/>
          <c:yMode val="edge"/>
          <c:x val="0.86279084080007251"/>
          <c:y val="0.25618837929618987"/>
          <c:w val="0.12334509910399127"/>
          <c:h val="0.3923240163699917"/>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9 - Evaluate Services</a:t>
            </a:r>
            <a:endParaRPr lang="en-US" sz="1100">
              <a:effectLst/>
              <a:latin typeface="+mn-lt"/>
            </a:endParaRPr>
          </a:p>
        </c:rich>
      </c:tx>
      <c:overlay val="0"/>
    </c:title>
    <c:autoTitleDeleted val="0"/>
    <c:plotArea>
      <c:layout>
        <c:manualLayout>
          <c:layoutTarget val="inner"/>
          <c:xMode val="edge"/>
          <c:yMode val="edge"/>
          <c:x val="0.20641423564715561"/>
          <c:y val="0.1829762716000794"/>
          <c:w val="0.60859215843343739"/>
          <c:h val="0.5646156992586647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9.1</c:v>
          </c:tx>
          <c:spPr>
            <a:ln w="28575">
              <a:noFill/>
            </a:ln>
          </c:spPr>
          <c:xVal>
            <c:numRef>
              <c:f>'Score Summary (Hide) '!$C$38</c:f>
            </c:numRef>
          </c:xVal>
          <c:yVal>
            <c:numRef>
              <c:f>'Score Summary (Hide) '!$G$38</c:f>
              <c:numCache>
                <c:formatCode>0.00</c:formatCode>
                <c:ptCount val="1"/>
                <c:pt idx="0">
                  <c:v>0</c:v>
                </c:pt>
              </c:numCache>
            </c:numRef>
          </c:yVal>
          <c:smooth val="0"/>
        </c:ser>
        <c:ser>
          <c:idx val="2"/>
          <c:order val="2"/>
          <c:tx>
            <c:v>9.2</c:v>
          </c:tx>
          <c:spPr>
            <a:ln w="28575">
              <a:noFill/>
            </a:ln>
          </c:spPr>
          <c:xVal>
            <c:numRef>
              <c:f>'Score Summary (Hide) '!$C$39</c:f>
            </c:numRef>
          </c:xVal>
          <c:yVal>
            <c:numRef>
              <c:f>'Score Summary (Hide) '!$G$39</c:f>
              <c:numCache>
                <c:formatCode>0.00</c:formatCode>
                <c:ptCount val="1"/>
                <c:pt idx="0">
                  <c:v>0</c:v>
                </c:pt>
              </c:numCache>
            </c:numRef>
          </c:yVal>
          <c:smooth val="0"/>
        </c:ser>
        <c:ser>
          <c:idx val="3"/>
          <c:order val="3"/>
          <c:tx>
            <c:v>9.3</c:v>
          </c:tx>
          <c:spPr>
            <a:ln w="28575">
              <a:noFill/>
            </a:ln>
          </c:spPr>
          <c:marker>
            <c:symbol val="diamond"/>
            <c:size val="7"/>
          </c:marker>
          <c:xVal>
            <c:numRef>
              <c:f>'Score Summary (Hide) '!$C$40</c:f>
            </c:numRef>
          </c:xVal>
          <c:yVal>
            <c:numRef>
              <c:f>'Score Summary (Hide) '!$G$40</c:f>
              <c:numCache>
                <c:formatCode>0.00</c:formatCode>
                <c:ptCount val="1"/>
                <c:pt idx="0">
                  <c:v>0</c:v>
                </c:pt>
              </c:numCache>
            </c:numRef>
          </c:yVal>
          <c:smooth val="0"/>
        </c:ser>
        <c:dLbls>
          <c:showLegendKey val="0"/>
          <c:showVal val="0"/>
          <c:showCatName val="0"/>
          <c:showSerName val="0"/>
          <c:showPercent val="0"/>
          <c:showBubbleSize val="0"/>
        </c:dLbls>
        <c:axId val="368706976"/>
        <c:axId val="368707368"/>
      </c:scatterChart>
      <c:valAx>
        <c:axId val="368706976"/>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707368"/>
        <c:crosses val="autoZero"/>
        <c:crossBetween val="midCat"/>
      </c:valAx>
      <c:valAx>
        <c:axId val="368707368"/>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2.3094569926164075E-2"/>
              <c:y val="0.15023622047244095"/>
            </c:manualLayout>
          </c:layout>
          <c:overlay val="0"/>
        </c:title>
        <c:numFmt formatCode="0" sourceLinked="0"/>
        <c:majorTickMark val="out"/>
        <c:minorTickMark val="none"/>
        <c:tickLblPos val="nextTo"/>
        <c:crossAx val="368706976"/>
        <c:crosses val="autoZero"/>
        <c:crossBetween val="midCat"/>
      </c:valAx>
    </c:plotArea>
    <c:legend>
      <c:legendPos val="r"/>
      <c:legendEntry>
        <c:idx val="0"/>
        <c:delete val="1"/>
      </c:legendEntry>
      <c:layout>
        <c:manualLayout>
          <c:xMode val="edge"/>
          <c:yMode val="edge"/>
          <c:x val="0.83348209501493975"/>
          <c:y val="0.28768394472018011"/>
          <c:w val="0.13694139443642206"/>
          <c:h val="0.29601821099376791"/>
        </c:manualLayout>
      </c:layout>
      <c:overlay val="0"/>
      <c:spPr>
        <a:ln>
          <a:solidFill>
            <a:schemeClr val="tx1"/>
          </a:solidFill>
        </a:ln>
      </c:spPr>
    </c:legend>
    <c:plotVisOnly val="1"/>
    <c:dispBlanksAs val="gap"/>
    <c:showDLblsOverMax val="0"/>
  </c:chart>
  <c:printSettings>
    <c:headerFooter/>
    <c:pageMargins b="0.75000000000000266" l="0.70000000000000062" r="0.70000000000000062" t="0.75000000000000266" header="0.30000000000000032" footer="0.30000000000000032"/>
    <c:pageSetup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10 - Research/Innovations</a:t>
            </a:r>
            <a:endParaRPr lang="en-US" sz="1100">
              <a:effectLst/>
              <a:latin typeface="+mn-lt"/>
            </a:endParaRPr>
          </a:p>
        </c:rich>
      </c:tx>
      <c:overlay val="0"/>
    </c:title>
    <c:autoTitleDeleted val="0"/>
    <c:plotArea>
      <c:layout>
        <c:manualLayout>
          <c:layoutTarget val="inner"/>
          <c:xMode val="edge"/>
          <c:yMode val="edge"/>
          <c:x val="0.17606352986637119"/>
          <c:y val="0.1818790994686226"/>
          <c:w val="0.66701003760322497"/>
          <c:h val="0.5672263739492675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10.1</c:v>
          </c:tx>
          <c:spPr>
            <a:ln w="28575">
              <a:noFill/>
            </a:ln>
          </c:spPr>
          <c:xVal>
            <c:numRef>
              <c:f>'Score Summary (Hide) '!$C$42</c:f>
            </c:numRef>
          </c:xVal>
          <c:yVal>
            <c:numRef>
              <c:f>'Score Summary (Hide) '!$G$42</c:f>
              <c:numCache>
                <c:formatCode>0.00</c:formatCode>
                <c:ptCount val="1"/>
                <c:pt idx="0">
                  <c:v>0</c:v>
                </c:pt>
              </c:numCache>
            </c:numRef>
          </c:yVal>
          <c:smooth val="0"/>
        </c:ser>
        <c:ser>
          <c:idx val="2"/>
          <c:order val="2"/>
          <c:tx>
            <c:v>10.2</c:v>
          </c:tx>
          <c:spPr>
            <a:ln w="28575">
              <a:noFill/>
            </a:ln>
          </c:spPr>
          <c:xVal>
            <c:numRef>
              <c:f>'Score Summary (Hide) '!$C$43</c:f>
            </c:numRef>
          </c:xVal>
          <c:yVal>
            <c:numRef>
              <c:f>'Score Summary (Hide) '!$G$43</c:f>
              <c:numCache>
                <c:formatCode>0.00</c:formatCode>
                <c:ptCount val="1"/>
                <c:pt idx="0">
                  <c:v>0</c:v>
                </c:pt>
              </c:numCache>
            </c:numRef>
          </c:yVal>
          <c:smooth val="0"/>
        </c:ser>
        <c:ser>
          <c:idx val="3"/>
          <c:order val="3"/>
          <c:tx>
            <c:v>10.3</c:v>
          </c:tx>
          <c:spPr>
            <a:ln w="28575">
              <a:noFill/>
            </a:ln>
          </c:spPr>
          <c:marker>
            <c:symbol val="diamond"/>
            <c:size val="7"/>
          </c:marker>
          <c:xVal>
            <c:numRef>
              <c:f>'Score Summary (Hide) '!$C$44</c:f>
            </c:numRef>
          </c:xVal>
          <c:yVal>
            <c:numRef>
              <c:f>'Score Summary (Hide) '!$G$44</c:f>
              <c:numCache>
                <c:formatCode>0.00</c:formatCode>
                <c:ptCount val="1"/>
                <c:pt idx="0">
                  <c:v>0</c:v>
                </c:pt>
              </c:numCache>
            </c:numRef>
          </c:yVal>
          <c:smooth val="0"/>
        </c:ser>
        <c:dLbls>
          <c:showLegendKey val="0"/>
          <c:showVal val="0"/>
          <c:showCatName val="0"/>
          <c:showSerName val="0"/>
          <c:showPercent val="0"/>
          <c:showBubbleSize val="0"/>
        </c:dLbls>
        <c:axId val="368708152"/>
        <c:axId val="368708544"/>
      </c:scatterChart>
      <c:valAx>
        <c:axId val="368708152"/>
        <c:scaling>
          <c:orientation val="minMax"/>
          <c:max val="100"/>
          <c:min val="0"/>
        </c:scaling>
        <c:delete val="0"/>
        <c:axPos val="b"/>
        <c:title>
          <c:tx>
            <c:rich>
              <a:bodyPr/>
              <a:lstStyle/>
              <a:p>
                <a:pPr>
                  <a:defRPr b="0"/>
                </a:pPr>
                <a:r>
                  <a:rPr lang="en-US" b="0"/>
                  <a:t>Average Performance</a:t>
                </a:r>
                <a:r>
                  <a:rPr lang="en-US" b="0" baseline="0"/>
                  <a:t> Scores</a:t>
                </a:r>
                <a:endParaRPr lang="en-US" b="0"/>
              </a:p>
            </c:rich>
          </c:tx>
          <c:layout>
            <c:manualLayout>
              <c:xMode val="edge"/>
              <c:yMode val="edge"/>
              <c:x val="0.2859342926961716"/>
              <c:y val="0.85208827769768225"/>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708544"/>
        <c:crosses val="autoZero"/>
        <c:crossBetween val="midCat"/>
      </c:valAx>
      <c:valAx>
        <c:axId val="368708544"/>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1.7953841976649471E-2"/>
              <c:y val="0.14933520633864431"/>
            </c:manualLayout>
          </c:layout>
          <c:overlay val="0"/>
        </c:title>
        <c:numFmt formatCode="0" sourceLinked="0"/>
        <c:majorTickMark val="out"/>
        <c:minorTickMark val="none"/>
        <c:tickLblPos val="nextTo"/>
        <c:crossAx val="368708152"/>
        <c:crosses val="autoZero"/>
        <c:crossBetween val="midCat"/>
      </c:valAx>
    </c:plotArea>
    <c:legend>
      <c:legendPos val="r"/>
      <c:legendEntry>
        <c:idx val="0"/>
        <c:delete val="1"/>
      </c:legendEntry>
      <c:layout>
        <c:manualLayout>
          <c:xMode val="edge"/>
          <c:yMode val="edge"/>
          <c:x val="0.83842230066069334"/>
          <c:y val="0.2781092504282035"/>
          <c:w val="0.14343451896099191"/>
          <c:h val="0.29424272670141588"/>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1 - Monitor Health Status </a:t>
            </a:r>
            <a:endParaRPr lang="en-US" sz="1100">
              <a:effectLst/>
              <a:latin typeface="+mn-lt"/>
            </a:endParaRPr>
          </a:p>
        </c:rich>
      </c:tx>
      <c:overlay val="0"/>
    </c:title>
    <c:autoTitleDeleted val="0"/>
    <c:plotArea>
      <c:layout>
        <c:manualLayout>
          <c:layoutTarget val="inner"/>
          <c:xMode val="edge"/>
          <c:yMode val="edge"/>
          <c:x val="0.16404853248770379"/>
          <c:y val="0.20747106893665615"/>
          <c:w val="0.63227397927339557"/>
          <c:h val="0.50633136480957674"/>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1.1</c:v>
          </c:tx>
          <c:spPr>
            <a:ln w="28575">
              <a:noFill/>
            </a:ln>
          </c:spPr>
          <c:xVal>
            <c:numRef>
              <c:f>'Score Summary (Hide) '!$G$6</c:f>
            </c:numRef>
          </c:xVal>
          <c:yVal>
            <c:numRef>
              <c:f>'Score Summary (Hide) '!$F$6</c:f>
              <c:numCache>
                <c:formatCode>0.00</c:formatCode>
                <c:ptCount val="1"/>
                <c:pt idx="0">
                  <c:v>0</c:v>
                </c:pt>
              </c:numCache>
            </c:numRef>
          </c:yVal>
          <c:smooth val="0"/>
        </c:ser>
        <c:ser>
          <c:idx val="2"/>
          <c:order val="2"/>
          <c:tx>
            <c:v>1.2</c:v>
          </c:tx>
          <c:spPr>
            <a:ln w="28575">
              <a:noFill/>
            </a:ln>
          </c:spPr>
          <c:xVal>
            <c:numRef>
              <c:f>'Score Summary (Hide) '!$G$7</c:f>
            </c:numRef>
          </c:xVal>
          <c:yVal>
            <c:numRef>
              <c:f>'Score Summary (Hide) '!$F$7</c:f>
              <c:numCache>
                <c:formatCode>0.00</c:formatCode>
                <c:ptCount val="1"/>
                <c:pt idx="0">
                  <c:v>0</c:v>
                </c:pt>
              </c:numCache>
            </c:numRef>
          </c:yVal>
          <c:smooth val="0"/>
        </c:ser>
        <c:ser>
          <c:idx val="3"/>
          <c:order val="3"/>
          <c:tx>
            <c:v>1.3</c:v>
          </c:tx>
          <c:spPr>
            <a:ln w="28575">
              <a:noFill/>
            </a:ln>
          </c:spPr>
          <c:marker>
            <c:symbol val="diamond"/>
            <c:size val="7"/>
          </c:marker>
          <c:xVal>
            <c:numRef>
              <c:f>'Score Summary (Hide) '!$G$8</c:f>
            </c:numRef>
          </c:xVal>
          <c:yVal>
            <c:numRef>
              <c:f>'Score Summary (Hide) '!$F$8</c:f>
              <c:numCache>
                <c:formatCode>0.00</c:formatCode>
                <c:ptCount val="1"/>
                <c:pt idx="0">
                  <c:v>0</c:v>
                </c:pt>
              </c:numCache>
            </c:numRef>
          </c:yVal>
          <c:smooth val="0"/>
        </c:ser>
        <c:dLbls>
          <c:showLegendKey val="0"/>
          <c:showVal val="0"/>
          <c:showCatName val="0"/>
          <c:showSerName val="0"/>
          <c:showPercent val="0"/>
          <c:showBubbleSize val="0"/>
        </c:dLbls>
        <c:axId val="231822928"/>
        <c:axId val="231823320"/>
      </c:scatterChart>
      <c:valAx>
        <c:axId val="231822928"/>
        <c:scaling>
          <c:orientation val="minMax"/>
          <c:max val="100"/>
          <c:min val="0"/>
        </c:scaling>
        <c:delete val="0"/>
        <c:axPos val="b"/>
        <c:title>
          <c:tx>
            <c:rich>
              <a:bodyPr/>
              <a:lstStyle/>
              <a:p>
                <a:pPr>
                  <a:defRPr b="0"/>
                </a:pPr>
                <a:r>
                  <a:rPr lang="en-US" b="0"/>
                  <a:t>Agency Contribution </a:t>
                </a:r>
                <a:r>
                  <a:rPr lang="en-US" b="0" baseline="0"/>
                  <a:t>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823320"/>
        <c:crosses val="autoZero"/>
        <c:crossBetween val="midCat"/>
      </c:valAx>
      <c:valAx>
        <c:axId val="231823320"/>
        <c:scaling>
          <c:orientation val="minMax"/>
          <c:max val="10"/>
          <c:min val="0"/>
        </c:scaling>
        <c:delete val="0"/>
        <c:axPos val="l"/>
        <c:title>
          <c:tx>
            <c:rich>
              <a:bodyPr rot="-5400000" vert="horz"/>
              <a:lstStyle/>
              <a:p>
                <a:pPr>
                  <a:defRPr b="0"/>
                </a:pPr>
                <a:r>
                  <a:rPr lang="en-US" b="0"/>
                  <a:t>Priority</a:t>
                </a:r>
              </a:p>
            </c:rich>
          </c:tx>
          <c:layout>
            <c:manualLayout>
              <c:xMode val="edge"/>
              <c:yMode val="edge"/>
              <c:x val="1.4012851841795636E-2"/>
              <c:y val="0.34965460303377571"/>
            </c:manualLayout>
          </c:layout>
          <c:overlay val="0"/>
        </c:title>
        <c:numFmt formatCode="0" sourceLinked="0"/>
        <c:majorTickMark val="out"/>
        <c:minorTickMark val="none"/>
        <c:tickLblPos val="nextTo"/>
        <c:crossAx val="231822928"/>
        <c:crosses val="autoZero"/>
        <c:crossBetween val="midCat"/>
      </c:valAx>
    </c:plotArea>
    <c:legend>
      <c:legendPos val="r"/>
      <c:legendEntry>
        <c:idx val="0"/>
        <c:delete val="1"/>
      </c:legendEntry>
      <c:layout>
        <c:manualLayout>
          <c:xMode val="edge"/>
          <c:yMode val="edge"/>
          <c:x val="0.83815295501855369"/>
          <c:y val="0.26544872031841088"/>
          <c:w val="0.1369412616526382"/>
          <c:h val="0.33564550910009489"/>
        </c:manualLayout>
      </c:layout>
      <c:overlay val="0"/>
      <c:spPr>
        <a:ln>
          <a:solidFill>
            <a:schemeClr val="tx1"/>
          </a:solidFill>
        </a:ln>
      </c:spPr>
    </c:legend>
    <c:plotVisOnly val="1"/>
    <c:dispBlanksAs val="gap"/>
    <c:showDLblsOverMax val="0"/>
  </c:chart>
  <c:spPr>
    <a:ln>
      <a:solidFill>
        <a:schemeClr val="bg1">
          <a:lumMod val="65000"/>
        </a:schemeClr>
      </a:solidFill>
    </a:ln>
  </c:spPr>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50" b="1" i="0" baseline="0">
                <a:effectLst/>
                <a:latin typeface="+mn-lt"/>
              </a:rPr>
              <a:t>EPHS 2 - Diagnose and Investigate</a:t>
            </a:r>
            <a:endParaRPr lang="en-US" sz="1050">
              <a:effectLst/>
              <a:latin typeface="+mn-lt"/>
            </a:endParaRPr>
          </a:p>
        </c:rich>
      </c:tx>
      <c:overlay val="0"/>
    </c:title>
    <c:autoTitleDeleted val="0"/>
    <c:plotArea>
      <c:layout>
        <c:manualLayout>
          <c:layoutTarget val="inner"/>
          <c:xMode val="edge"/>
          <c:yMode val="edge"/>
          <c:x val="0.16736351638045976"/>
          <c:y val="0.20369690125584736"/>
          <c:w val="0.64608950083507433"/>
          <c:h val="0.5162926926228589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2.1</c:v>
          </c:tx>
          <c:spPr>
            <a:ln w="28575">
              <a:noFill/>
            </a:ln>
          </c:spPr>
          <c:xVal>
            <c:numRef>
              <c:f>'Score Summary (Hide) '!$G$10</c:f>
            </c:numRef>
          </c:xVal>
          <c:yVal>
            <c:numRef>
              <c:f>'Score Summary (Hide) '!$F$10</c:f>
              <c:numCache>
                <c:formatCode>0.00</c:formatCode>
                <c:ptCount val="1"/>
                <c:pt idx="0">
                  <c:v>0</c:v>
                </c:pt>
              </c:numCache>
            </c:numRef>
          </c:yVal>
          <c:smooth val="0"/>
        </c:ser>
        <c:ser>
          <c:idx val="2"/>
          <c:order val="2"/>
          <c:tx>
            <c:v>2.2</c:v>
          </c:tx>
          <c:spPr>
            <a:ln w="28575">
              <a:noFill/>
            </a:ln>
          </c:spPr>
          <c:xVal>
            <c:numRef>
              <c:f>'Score Summary (Hide) '!$G$11</c:f>
            </c:numRef>
          </c:xVal>
          <c:yVal>
            <c:numRef>
              <c:f>'Score Summary (Hide) '!$F$11</c:f>
              <c:numCache>
                <c:formatCode>0.00</c:formatCode>
                <c:ptCount val="1"/>
                <c:pt idx="0">
                  <c:v>0</c:v>
                </c:pt>
              </c:numCache>
            </c:numRef>
          </c:yVal>
          <c:smooth val="0"/>
        </c:ser>
        <c:ser>
          <c:idx val="3"/>
          <c:order val="3"/>
          <c:tx>
            <c:v>2.3</c:v>
          </c:tx>
          <c:spPr>
            <a:ln w="28575">
              <a:noFill/>
            </a:ln>
          </c:spPr>
          <c:marker>
            <c:symbol val="diamond"/>
            <c:size val="7"/>
          </c:marker>
          <c:xVal>
            <c:numRef>
              <c:f>'Score Summary (Hide) '!$G$12</c:f>
            </c:numRef>
          </c:xVal>
          <c:yVal>
            <c:numRef>
              <c:f>'Score Summary (Hide) '!$F$12</c:f>
              <c:numCache>
                <c:formatCode>0.00</c:formatCode>
                <c:ptCount val="1"/>
                <c:pt idx="0">
                  <c:v>0</c:v>
                </c:pt>
              </c:numCache>
            </c:numRef>
          </c:yVal>
          <c:smooth val="0"/>
        </c:ser>
        <c:dLbls>
          <c:showLegendKey val="0"/>
          <c:showVal val="0"/>
          <c:showCatName val="0"/>
          <c:showSerName val="0"/>
          <c:showPercent val="0"/>
          <c:showBubbleSize val="0"/>
        </c:dLbls>
        <c:axId val="231824104"/>
        <c:axId val="231824496"/>
      </c:scatterChart>
      <c:valAx>
        <c:axId val="231824104"/>
        <c:scaling>
          <c:orientation val="minMax"/>
          <c:max val="100"/>
          <c:min val="0"/>
        </c:scaling>
        <c:delete val="0"/>
        <c:axPos val="b"/>
        <c:title>
          <c:tx>
            <c:rich>
              <a:bodyPr/>
              <a:lstStyle/>
              <a:p>
                <a:pPr>
                  <a:defRPr b="0"/>
                </a:pPr>
                <a:r>
                  <a:rPr lang="en-US" b="0"/>
                  <a:t>Agency Contribution</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824496"/>
        <c:crosses val="autoZero"/>
        <c:crossBetween val="midCat"/>
      </c:valAx>
      <c:valAx>
        <c:axId val="231824496"/>
        <c:scaling>
          <c:orientation val="minMax"/>
          <c:max val="10"/>
          <c:min val="0"/>
        </c:scaling>
        <c:delete val="0"/>
        <c:axPos val="l"/>
        <c:title>
          <c:tx>
            <c:rich>
              <a:bodyPr rot="-5400000" vert="horz"/>
              <a:lstStyle/>
              <a:p>
                <a:pPr>
                  <a:defRPr/>
                </a:pPr>
                <a:r>
                  <a:rPr lang="en-US" b="0"/>
                  <a:t>Priority</a:t>
                </a:r>
              </a:p>
            </c:rich>
          </c:tx>
          <c:layout>
            <c:manualLayout>
              <c:xMode val="edge"/>
              <c:yMode val="edge"/>
              <c:x val="1.2834102633722509E-2"/>
              <c:y val="0.34158052518316728"/>
            </c:manualLayout>
          </c:layout>
          <c:overlay val="0"/>
        </c:title>
        <c:numFmt formatCode="0" sourceLinked="0"/>
        <c:majorTickMark val="out"/>
        <c:minorTickMark val="none"/>
        <c:tickLblPos val="nextTo"/>
        <c:crossAx val="231824104"/>
        <c:crosses val="autoZero"/>
        <c:crossBetween val="midCat"/>
      </c:valAx>
    </c:plotArea>
    <c:legend>
      <c:legendPos val="r"/>
      <c:legendEntry>
        <c:idx val="0"/>
        <c:delete val="1"/>
      </c:legendEntry>
      <c:layout>
        <c:manualLayout>
          <c:xMode val="edge"/>
          <c:yMode val="edge"/>
          <c:x val="0.85604344284550637"/>
          <c:y val="0.27593586346730353"/>
          <c:w val="0.12554222101547652"/>
          <c:h val="0.33564553246010126"/>
        </c:manualLayout>
      </c:layout>
      <c:overlay val="0"/>
      <c:spPr>
        <a:ln>
          <a:solidFill>
            <a:schemeClr val="tx1"/>
          </a:solidFill>
        </a:ln>
      </c:spPr>
    </c:legend>
    <c:plotVisOnly val="1"/>
    <c:dispBlanksAs val="gap"/>
    <c:showDLblsOverMax val="0"/>
  </c:chart>
  <c:spPr>
    <a:ln>
      <a:solidFill>
        <a:schemeClr val="bg1">
          <a:lumMod val="65000"/>
        </a:schemeClr>
      </a:solidFill>
    </a:ln>
  </c:spPr>
  <c:printSettings>
    <c:headerFooter/>
    <c:pageMargins b="0.75000000000000266" l="0.70000000000000062" r="0.70000000000000062" t="0.7500000000000026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3 - Educate/Empower</a:t>
            </a:r>
            <a:endParaRPr lang="en-US" sz="1100">
              <a:effectLst/>
              <a:latin typeface="+mn-lt"/>
            </a:endParaRPr>
          </a:p>
        </c:rich>
      </c:tx>
      <c:overlay val="0"/>
    </c:title>
    <c:autoTitleDeleted val="0"/>
    <c:plotArea>
      <c:layout>
        <c:manualLayout>
          <c:layoutTarget val="inner"/>
          <c:xMode val="edge"/>
          <c:yMode val="edge"/>
          <c:x val="0.15937756190783037"/>
          <c:y val="0.18297611436506631"/>
          <c:w val="0.64628689101301584"/>
          <c:h val="0.5646160733927294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3.1</c:v>
          </c:tx>
          <c:spPr>
            <a:ln w="28575">
              <a:noFill/>
            </a:ln>
          </c:spPr>
          <c:xVal>
            <c:numRef>
              <c:f>'Score Summary (Hide) '!$G$14</c:f>
            </c:numRef>
          </c:xVal>
          <c:yVal>
            <c:numRef>
              <c:f>'Score Summary (Hide) '!$F$14</c:f>
              <c:numCache>
                <c:formatCode>0.00</c:formatCode>
                <c:ptCount val="1"/>
                <c:pt idx="0">
                  <c:v>0</c:v>
                </c:pt>
              </c:numCache>
            </c:numRef>
          </c:yVal>
          <c:smooth val="0"/>
        </c:ser>
        <c:ser>
          <c:idx val="2"/>
          <c:order val="2"/>
          <c:tx>
            <c:v>3.2</c:v>
          </c:tx>
          <c:spPr>
            <a:ln w="28575">
              <a:noFill/>
            </a:ln>
          </c:spPr>
          <c:xVal>
            <c:numRef>
              <c:f>'Score Summary (Hide) '!$G$15</c:f>
            </c:numRef>
          </c:xVal>
          <c:yVal>
            <c:numRef>
              <c:f>'Score Summary (Hide) '!$F$15</c:f>
              <c:numCache>
                <c:formatCode>0.00</c:formatCode>
                <c:ptCount val="1"/>
                <c:pt idx="0">
                  <c:v>0</c:v>
                </c:pt>
              </c:numCache>
            </c:numRef>
          </c:yVal>
          <c:smooth val="0"/>
        </c:ser>
        <c:ser>
          <c:idx val="3"/>
          <c:order val="3"/>
          <c:tx>
            <c:v>3.3</c:v>
          </c:tx>
          <c:spPr>
            <a:ln w="28575">
              <a:noFill/>
            </a:ln>
          </c:spPr>
          <c:marker>
            <c:symbol val="diamond"/>
            <c:size val="7"/>
          </c:marker>
          <c:xVal>
            <c:numRef>
              <c:f>'Score Summary (Hide) '!$G$16</c:f>
            </c:numRef>
          </c:xVal>
          <c:yVal>
            <c:numRef>
              <c:f>'Score Summary (Hide) '!$F$16</c:f>
              <c:numCache>
                <c:formatCode>0.00</c:formatCode>
                <c:ptCount val="1"/>
                <c:pt idx="0">
                  <c:v>0</c:v>
                </c:pt>
              </c:numCache>
            </c:numRef>
          </c:yVal>
          <c:smooth val="0"/>
        </c:ser>
        <c:dLbls>
          <c:showLegendKey val="0"/>
          <c:showVal val="0"/>
          <c:showCatName val="0"/>
          <c:showSerName val="0"/>
          <c:showPercent val="0"/>
          <c:showBubbleSize val="0"/>
        </c:dLbls>
        <c:axId val="231825280"/>
        <c:axId val="231825672"/>
      </c:scatterChart>
      <c:valAx>
        <c:axId val="231825280"/>
        <c:scaling>
          <c:orientation val="minMax"/>
          <c:max val="100"/>
          <c:min val="0"/>
        </c:scaling>
        <c:delete val="0"/>
        <c:axPos val="b"/>
        <c:title>
          <c:tx>
            <c:rich>
              <a:bodyPr/>
              <a:lstStyle/>
              <a:p>
                <a:pPr>
                  <a:defRPr b="0"/>
                </a:pPr>
                <a:r>
                  <a:rPr lang="en-US" b="0"/>
                  <a:t>Agency Contribution Scores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825672"/>
        <c:crosses val="autoZero"/>
        <c:crossBetween val="midCat"/>
      </c:valAx>
      <c:valAx>
        <c:axId val="231825672"/>
        <c:scaling>
          <c:orientation val="minMax"/>
          <c:max val="10"/>
          <c:min val="0"/>
        </c:scaling>
        <c:delete val="0"/>
        <c:axPos val="l"/>
        <c:title>
          <c:tx>
            <c:rich>
              <a:bodyPr rot="-5400000" vert="horz"/>
              <a:lstStyle/>
              <a:p>
                <a:pPr>
                  <a:defRPr b="0"/>
                </a:pPr>
                <a:r>
                  <a:rPr lang="en-US" b="0"/>
                  <a:t>Priority</a:t>
                </a:r>
              </a:p>
            </c:rich>
          </c:tx>
          <c:layout>
            <c:manualLayout>
              <c:xMode val="edge"/>
              <c:yMode val="edge"/>
              <c:x val="1.4013023458572868E-2"/>
              <c:y val="0.35649164707492131"/>
            </c:manualLayout>
          </c:layout>
          <c:overlay val="0"/>
        </c:title>
        <c:numFmt formatCode="0" sourceLinked="0"/>
        <c:majorTickMark val="out"/>
        <c:minorTickMark val="none"/>
        <c:tickLblPos val="nextTo"/>
        <c:crossAx val="231825280"/>
        <c:crosses val="autoZero"/>
        <c:crossBetween val="midCat"/>
      </c:valAx>
    </c:plotArea>
    <c:legend>
      <c:legendPos val="r"/>
      <c:legendEntry>
        <c:idx val="0"/>
        <c:delete val="1"/>
      </c:legendEntry>
      <c:layout>
        <c:manualLayout>
          <c:xMode val="edge"/>
          <c:yMode val="edge"/>
          <c:x val="0.84749511847351255"/>
          <c:y val="0.29859760420942644"/>
          <c:w val="0.13849222134430428"/>
          <c:h val="0.29601771342563227"/>
        </c:manualLayout>
      </c:layout>
      <c:overlay val="0"/>
      <c:spPr>
        <a:ln>
          <a:solidFill>
            <a:schemeClr val="tx1"/>
          </a:solidFill>
        </a:ln>
      </c:spPr>
    </c:legend>
    <c:plotVisOnly val="1"/>
    <c:dispBlanksAs val="gap"/>
    <c:showDLblsOverMax val="0"/>
  </c:chart>
  <c:spPr>
    <a:ln>
      <a:solidFill>
        <a:schemeClr val="bg1">
          <a:lumMod val="65000"/>
        </a:schemeClr>
      </a:solidFill>
    </a:ln>
  </c:spPr>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4 - Mobilize Partnerships</a:t>
            </a:r>
            <a:endParaRPr lang="en-US" sz="1100">
              <a:effectLst/>
              <a:latin typeface="+mn-lt"/>
            </a:endParaRPr>
          </a:p>
        </c:rich>
      </c:tx>
      <c:overlay val="0"/>
    </c:title>
    <c:autoTitleDeleted val="0"/>
    <c:plotArea>
      <c:layout>
        <c:manualLayout>
          <c:layoutTarget val="inner"/>
          <c:xMode val="edge"/>
          <c:yMode val="edge"/>
          <c:x val="0.15505970881285111"/>
          <c:y val="0.18187894411359731"/>
          <c:w val="0.66204565174698438"/>
          <c:h val="0.56722674360998071"/>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4.1</c:v>
          </c:tx>
          <c:spPr>
            <a:ln w="28575">
              <a:noFill/>
            </a:ln>
          </c:spPr>
          <c:xVal>
            <c:numRef>
              <c:f>'Score Summary (Hide) '!$G$18</c:f>
            </c:numRef>
          </c:xVal>
          <c:yVal>
            <c:numRef>
              <c:f>'Score Summary (Hide) '!$F$18</c:f>
              <c:numCache>
                <c:formatCode>0.00</c:formatCode>
                <c:ptCount val="1"/>
                <c:pt idx="0">
                  <c:v>0</c:v>
                </c:pt>
              </c:numCache>
            </c:numRef>
          </c:yVal>
          <c:smooth val="0"/>
        </c:ser>
        <c:ser>
          <c:idx val="2"/>
          <c:order val="2"/>
          <c:tx>
            <c:v>4.2</c:v>
          </c:tx>
          <c:spPr>
            <a:ln w="28575">
              <a:noFill/>
            </a:ln>
          </c:spPr>
          <c:xVal>
            <c:numRef>
              <c:f>'Score Summary (Hide) '!$G$19</c:f>
            </c:numRef>
          </c:xVal>
          <c:yVal>
            <c:numRef>
              <c:f>'Score Summary (Hide) '!$F$19</c:f>
              <c:numCache>
                <c:formatCode>0.00</c:formatCode>
                <c:ptCount val="1"/>
                <c:pt idx="0">
                  <c:v>0</c:v>
                </c:pt>
              </c:numCache>
            </c:numRef>
          </c:yVal>
          <c:smooth val="0"/>
        </c:ser>
        <c:dLbls>
          <c:showLegendKey val="0"/>
          <c:showVal val="0"/>
          <c:showCatName val="0"/>
          <c:showSerName val="0"/>
          <c:showPercent val="0"/>
          <c:showBubbleSize val="0"/>
        </c:dLbls>
        <c:axId val="231826456"/>
        <c:axId val="231571432"/>
      </c:scatterChart>
      <c:valAx>
        <c:axId val="231826456"/>
        <c:scaling>
          <c:orientation val="minMax"/>
          <c:max val="100"/>
          <c:min val="0"/>
        </c:scaling>
        <c:delete val="0"/>
        <c:axPos val="b"/>
        <c:title>
          <c:tx>
            <c:rich>
              <a:bodyPr/>
              <a:lstStyle/>
              <a:p>
                <a:pPr>
                  <a:defRPr b="0"/>
                </a:pPr>
                <a:r>
                  <a:rPr lang="en-US" b="0"/>
                  <a:t>Agency Contribution </a:t>
                </a:r>
                <a:r>
                  <a:rPr lang="en-US" b="0" baseline="0"/>
                  <a:t>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571432"/>
        <c:crosses val="autoZero"/>
        <c:crossBetween val="midCat"/>
      </c:valAx>
      <c:valAx>
        <c:axId val="231571432"/>
        <c:scaling>
          <c:orientation val="minMax"/>
          <c:max val="10"/>
          <c:min val="0"/>
        </c:scaling>
        <c:delete val="0"/>
        <c:axPos val="l"/>
        <c:title>
          <c:tx>
            <c:rich>
              <a:bodyPr rot="-5400000" vert="horz"/>
              <a:lstStyle/>
              <a:p>
                <a:pPr>
                  <a:defRPr b="0"/>
                </a:pPr>
                <a:r>
                  <a:rPr lang="en-US" b="0"/>
                  <a:t>Priority</a:t>
                </a:r>
              </a:p>
            </c:rich>
          </c:tx>
          <c:layout>
            <c:manualLayout>
              <c:xMode val="edge"/>
              <c:yMode val="edge"/>
              <c:x val="2.1463983668708077E-2"/>
              <c:y val="0.36819992287693898"/>
            </c:manualLayout>
          </c:layout>
          <c:overlay val="0"/>
        </c:title>
        <c:numFmt formatCode="0" sourceLinked="0"/>
        <c:majorTickMark val="out"/>
        <c:minorTickMark val="none"/>
        <c:tickLblPos val="nextTo"/>
        <c:crossAx val="231826456"/>
        <c:crosses val="autoZero"/>
        <c:crossBetween val="midCat"/>
      </c:valAx>
    </c:plotArea>
    <c:legend>
      <c:legendPos val="r"/>
      <c:legendEntry>
        <c:idx val="0"/>
        <c:delete val="1"/>
      </c:legendEntry>
      <c:layout>
        <c:manualLayout>
          <c:xMode val="edge"/>
          <c:yMode val="edge"/>
          <c:x val="0.85554935841353175"/>
          <c:y val="0.35969349802838624"/>
          <c:w val="0.12727945465150192"/>
          <c:h val="0.19616175940092795"/>
        </c:manualLayout>
      </c:layout>
      <c:overlay val="0"/>
      <c:spPr>
        <a:ln>
          <a:solidFill>
            <a:schemeClr val="tx1"/>
          </a:solidFill>
        </a:ln>
      </c:spPr>
    </c:legend>
    <c:plotVisOnly val="1"/>
    <c:dispBlanksAs val="gap"/>
    <c:showDLblsOverMax val="0"/>
  </c:chart>
  <c:spPr>
    <a:ln>
      <a:solidFill>
        <a:schemeClr val="bg1">
          <a:lumMod val="65000"/>
        </a:schemeClr>
      </a:solidFill>
    </a:ln>
  </c:spPr>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5 - Develop Policies/Plans</a:t>
            </a:r>
            <a:endParaRPr lang="en-US" sz="1100">
              <a:effectLst/>
              <a:latin typeface="+mn-lt"/>
            </a:endParaRPr>
          </a:p>
        </c:rich>
      </c:tx>
      <c:overlay val="0"/>
    </c:title>
    <c:autoTitleDeleted val="0"/>
    <c:plotArea>
      <c:layout>
        <c:manualLayout>
          <c:layoutTarget val="inner"/>
          <c:xMode val="edge"/>
          <c:yMode val="edge"/>
          <c:x val="0.16404853248770374"/>
          <c:y val="0.18316869371180877"/>
          <c:w val="0.63694494985326899"/>
          <c:h val="0.5641578389807727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5.1</c:v>
          </c:tx>
          <c:spPr>
            <a:ln w="28575">
              <a:noFill/>
            </a:ln>
          </c:spPr>
          <c:xVal>
            <c:numRef>
              <c:f>'Score Summary (Hide) '!$G$21</c:f>
            </c:numRef>
          </c:xVal>
          <c:yVal>
            <c:numRef>
              <c:f>'Score Summary (Hide) '!$F$21</c:f>
              <c:numCache>
                <c:formatCode>0.00</c:formatCode>
                <c:ptCount val="1"/>
                <c:pt idx="0">
                  <c:v>0</c:v>
                </c:pt>
              </c:numCache>
            </c:numRef>
          </c:yVal>
          <c:smooth val="0"/>
        </c:ser>
        <c:ser>
          <c:idx val="2"/>
          <c:order val="2"/>
          <c:tx>
            <c:v>5.2</c:v>
          </c:tx>
          <c:spPr>
            <a:ln w="28575">
              <a:noFill/>
            </a:ln>
          </c:spPr>
          <c:xVal>
            <c:numRef>
              <c:f>'Score Summary (Hide) '!$G$22</c:f>
            </c:numRef>
          </c:xVal>
          <c:yVal>
            <c:numRef>
              <c:f>'Score Summary (Hide) '!$F$22</c:f>
              <c:numCache>
                <c:formatCode>0.00</c:formatCode>
                <c:ptCount val="1"/>
                <c:pt idx="0">
                  <c:v>0</c:v>
                </c:pt>
              </c:numCache>
            </c:numRef>
          </c:yVal>
          <c:smooth val="0"/>
        </c:ser>
        <c:ser>
          <c:idx val="3"/>
          <c:order val="3"/>
          <c:tx>
            <c:v>5.3</c:v>
          </c:tx>
          <c:spPr>
            <a:ln w="28575">
              <a:noFill/>
            </a:ln>
          </c:spPr>
          <c:marker>
            <c:symbol val="diamond"/>
            <c:size val="7"/>
          </c:marker>
          <c:xVal>
            <c:numRef>
              <c:f>'Score Summary (Hide) '!$G$23</c:f>
            </c:numRef>
          </c:xVal>
          <c:yVal>
            <c:numRef>
              <c:f>'Score Summary (Hide) '!$F$23</c:f>
              <c:numCache>
                <c:formatCode>0.00</c:formatCode>
                <c:ptCount val="1"/>
                <c:pt idx="0">
                  <c:v>0</c:v>
                </c:pt>
              </c:numCache>
            </c:numRef>
          </c:yVal>
          <c:smooth val="0"/>
        </c:ser>
        <c:ser>
          <c:idx val="4"/>
          <c:order val="4"/>
          <c:tx>
            <c:v>5.4</c:v>
          </c:tx>
          <c:spPr>
            <a:ln w="28575">
              <a:noFill/>
            </a:ln>
          </c:spPr>
          <c:marker>
            <c:symbol val="circle"/>
            <c:size val="7"/>
          </c:marker>
          <c:xVal>
            <c:numRef>
              <c:f>'Score Summary (Hide) '!$G$24</c:f>
            </c:numRef>
          </c:xVal>
          <c:yVal>
            <c:numRef>
              <c:f>'Score Summary (Hide) '!$F$24</c:f>
              <c:numCache>
                <c:formatCode>0.00</c:formatCode>
                <c:ptCount val="1"/>
                <c:pt idx="0">
                  <c:v>0</c:v>
                </c:pt>
              </c:numCache>
            </c:numRef>
          </c:yVal>
          <c:smooth val="0"/>
        </c:ser>
        <c:dLbls>
          <c:showLegendKey val="0"/>
          <c:showVal val="0"/>
          <c:showCatName val="0"/>
          <c:showSerName val="0"/>
          <c:showPercent val="0"/>
          <c:showBubbleSize val="0"/>
        </c:dLbls>
        <c:axId val="231572216"/>
        <c:axId val="231572608"/>
      </c:scatterChart>
      <c:valAx>
        <c:axId val="231572216"/>
        <c:scaling>
          <c:orientation val="minMax"/>
          <c:max val="100"/>
          <c:min val="0"/>
        </c:scaling>
        <c:delete val="0"/>
        <c:axPos val="b"/>
        <c:title>
          <c:tx>
            <c:rich>
              <a:bodyPr/>
              <a:lstStyle/>
              <a:p>
                <a:pPr>
                  <a:defRPr b="0"/>
                </a:pPr>
                <a:r>
                  <a:rPr lang="en-US" b="0"/>
                  <a:t>Agency Contribution</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572608"/>
        <c:crosses val="autoZero"/>
        <c:crossBetween val="midCat"/>
      </c:valAx>
      <c:valAx>
        <c:axId val="231572608"/>
        <c:scaling>
          <c:orientation val="minMax"/>
          <c:max val="10"/>
          <c:min val="0"/>
        </c:scaling>
        <c:delete val="0"/>
        <c:axPos val="l"/>
        <c:title>
          <c:tx>
            <c:rich>
              <a:bodyPr rot="-5400000" vert="horz"/>
              <a:lstStyle/>
              <a:p>
                <a:pPr>
                  <a:defRPr b="0"/>
                </a:pPr>
                <a:r>
                  <a:rPr lang="en-US" b="0"/>
                  <a:t>Priority</a:t>
                </a:r>
              </a:p>
            </c:rich>
          </c:tx>
          <c:layout>
            <c:manualLayout>
              <c:xMode val="edge"/>
              <c:yMode val="edge"/>
              <c:x val="1.4012851841795636E-2"/>
              <c:y val="0.36726528902197086"/>
            </c:manualLayout>
          </c:layout>
          <c:overlay val="0"/>
        </c:title>
        <c:numFmt formatCode="0" sourceLinked="0"/>
        <c:majorTickMark val="out"/>
        <c:minorTickMark val="none"/>
        <c:tickLblPos val="nextTo"/>
        <c:crossAx val="231572216"/>
        <c:crosses val="autoZero"/>
        <c:crossBetween val="midCat"/>
      </c:valAx>
    </c:plotArea>
    <c:legend>
      <c:legendPos val="r"/>
      <c:legendEntry>
        <c:idx val="0"/>
        <c:delete val="1"/>
      </c:legendEntry>
      <c:layout>
        <c:manualLayout>
          <c:xMode val="edge"/>
          <c:yMode val="edge"/>
          <c:x val="0.84282414698162722"/>
          <c:y val="0.26538464382093085"/>
          <c:w val="0.13849217123721602"/>
          <c:h val="0.39510603428092617"/>
        </c:manualLayout>
      </c:layout>
      <c:overlay val="0"/>
      <c:spPr>
        <a:ln>
          <a:solidFill>
            <a:schemeClr val="tx1"/>
          </a:solidFill>
        </a:ln>
      </c:spPr>
    </c:legend>
    <c:plotVisOnly val="1"/>
    <c:dispBlanksAs val="gap"/>
    <c:showDLblsOverMax val="0"/>
  </c:chart>
  <c:spPr>
    <a:ln>
      <a:solidFill>
        <a:schemeClr val="bg1">
          <a:lumMod val="65000"/>
        </a:schemeClr>
      </a:solidFill>
    </a:ln>
  </c:spPr>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6 - Enforce Laws</a:t>
            </a:r>
            <a:endParaRPr lang="en-US" sz="1100">
              <a:effectLst/>
              <a:latin typeface="+mn-lt"/>
            </a:endParaRPr>
          </a:p>
        </c:rich>
      </c:tx>
      <c:overlay val="0"/>
    </c:title>
    <c:autoTitleDeleted val="0"/>
    <c:plotArea>
      <c:layout>
        <c:manualLayout>
          <c:layoutTarget val="inner"/>
          <c:xMode val="edge"/>
          <c:yMode val="edge"/>
          <c:x val="0.15564901399275255"/>
          <c:y val="0.1787859210354934"/>
          <c:w val="0.66937948724908725"/>
          <c:h val="0.5615098983659009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6.1</c:v>
          </c:tx>
          <c:spPr>
            <a:ln w="28575">
              <a:noFill/>
            </a:ln>
          </c:spPr>
          <c:xVal>
            <c:numRef>
              <c:f>'Score Summary (Hide) '!$G$26</c:f>
            </c:numRef>
          </c:xVal>
          <c:yVal>
            <c:numRef>
              <c:f>'Score Summary (Hide) '!$F$26</c:f>
              <c:numCache>
                <c:formatCode>0.00</c:formatCode>
                <c:ptCount val="1"/>
                <c:pt idx="0">
                  <c:v>0</c:v>
                </c:pt>
              </c:numCache>
            </c:numRef>
          </c:yVal>
          <c:smooth val="0"/>
        </c:ser>
        <c:ser>
          <c:idx val="2"/>
          <c:order val="2"/>
          <c:tx>
            <c:v>6.2</c:v>
          </c:tx>
          <c:spPr>
            <a:ln w="28575">
              <a:noFill/>
            </a:ln>
          </c:spPr>
          <c:xVal>
            <c:numRef>
              <c:f>'Score Summary (Hide) '!$G$27</c:f>
            </c:numRef>
          </c:xVal>
          <c:yVal>
            <c:numRef>
              <c:f>'Score Summary (Hide) '!$F$27</c:f>
              <c:numCache>
                <c:formatCode>0.00</c:formatCode>
                <c:ptCount val="1"/>
                <c:pt idx="0">
                  <c:v>0</c:v>
                </c:pt>
              </c:numCache>
            </c:numRef>
          </c:yVal>
          <c:smooth val="0"/>
        </c:ser>
        <c:ser>
          <c:idx val="3"/>
          <c:order val="3"/>
          <c:tx>
            <c:v>6.3</c:v>
          </c:tx>
          <c:spPr>
            <a:ln w="28575">
              <a:noFill/>
            </a:ln>
          </c:spPr>
          <c:marker>
            <c:symbol val="diamond"/>
            <c:size val="7"/>
          </c:marker>
          <c:xVal>
            <c:numRef>
              <c:f>'Score Summary (Hide) '!$G$28</c:f>
            </c:numRef>
          </c:xVal>
          <c:yVal>
            <c:numRef>
              <c:f>'Score Summary (Hide) '!$F$28</c:f>
              <c:numCache>
                <c:formatCode>0.00</c:formatCode>
                <c:ptCount val="1"/>
                <c:pt idx="0">
                  <c:v>0</c:v>
                </c:pt>
              </c:numCache>
            </c:numRef>
          </c:yVal>
          <c:smooth val="0"/>
        </c:ser>
        <c:dLbls>
          <c:showLegendKey val="0"/>
          <c:showVal val="0"/>
          <c:showCatName val="0"/>
          <c:showSerName val="0"/>
          <c:showPercent val="0"/>
          <c:showBubbleSize val="0"/>
        </c:dLbls>
        <c:axId val="231573392"/>
        <c:axId val="231573784"/>
      </c:scatterChart>
      <c:valAx>
        <c:axId val="231573392"/>
        <c:scaling>
          <c:orientation val="minMax"/>
          <c:max val="100"/>
          <c:min val="0"/>
        </c:scaling>
        <c:delete val="0"/>
        <c:axPos val="b"/>
        <c:title>
          <c:tx>
            <c:rich>
              <a:bodyPr/>
              <a:lstStyle/>
              <a:p>
                <a:pPr>
                  <a:defRPr b="0"/>
                </a:pPr>
                <a:r>
                  <a:rPr lang="en-US" b="0"/>
                  <a:t>Agency Contribution </a:t>
                </a:r>
                <a:r>
                  <a:rPr lang="en-US" b="0" baseline="0"/>
                  <a:t>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573784"/>
        <c:crosses val="autoZero"/>
        <c:crossBetween val="midCat"/>
      </c:valAx>
      <c:valAx>
        <c:axId val="231573784"/>
        <c:scaling>
          <c:orientation val="minMax"/>
          <c:max val="10"/>
          <c:min val="0"/>
        </c:scaling>
        <c:delete val="0"/>
        <c:axPos val="l"/>
        <c:title>
          <c:tx>
            <c:rich>
              <a:bodyPr rot="-5400000" vert="horz"/>
              <a:lstStyle/>
              <a:p>
                <a:pPr>
                  <a:defRPr b="0"/>
                </a:pPr>
                <a:r>
                  <a:rPr lang="en-US" b="0"/>
                  <a:t>Priority</a:t>
                </a:r>
              </a:p>
            </c:rich>
          </c:tx>
          <c:layout>
            <c:manualLayout>
              <c:xMode val="edge"/>
              <c:yMode val="edge"/>
              <c:x val="1.7236439195100612E-2"/>
              <c:y val="0.36645919260092491"/>
            </c:manualLayout>
          </c:layout>
          <c:overlay val="0"/>
        </c:title>
        <c:numFmt formatCode="0" sourceLinked="0"/>
        <c:majorTickMark val="out"/>
        <c:minorTickMark val="none"/>
        <c:tickLblPos val="nextTo"/>
        <c:crossAx val="231573392"/>
        <c:crosses val="autoZero"/>
        <c:crossBetween val="midCat"/>
      </c:valAx>
    </c:plotArea>
    <c:legend>
      <c:legendPos val="r"/>
      <c:legendEntry>
        <c:idx val="0"/>
        <c:delete val="1"/>
      </c:legendEntry>
      <c:layout>
        <c:manualLayout>
          <c:xMode val="edge"/>
          <c:yMode val="edge"/>
          <c:x val="0.85500036453776618"/>
          <c:y val="0.31364729408823899"/>
          <c:w val="0.12776319626713328"/>
          <c:h val="0.29812973378327712"/>
        </c:manualLayout>
      </c:layout>
      <c:overlay val="0"/>
      <c:spPr>
        <a:ln>
          <a:solidFill>
            <a:schemeClr val="tx1"/>
          </a:solidFill>
        </a:ln>
      </c:spPr>
    </c:legend>
    <c:plotVisOnly val="1"/>
    <c:dispBlanksAs val="gap"/>
    <c:showDLblsOverMax val="0"/>
  </c:chart>
  <c:spPr>
    <a:ln>
      <a:solidFill>
        <a:schemeClr val="bg1">
          <a:lumMod val="65000"/>
        </a:schemeClr>
      </a:solidFill>
    </a:ln>
  </c:spPr>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7 - Link to Health Services</a:t>
            </a:r>
            <a:endParaRPr lang="en-US" sz="1100">
              <a:effectLst/>
              <a:latin typeface="+mn-lt"/>
            </a:endParaRPr>
          </a:p>
        </c:rich>
      </c:tx>
      <c:overlay val="0"/>
    </c:title>
    <c:autoTitleDeleted val="0"/>
    <c:plotArea>
      <c:layout>
        <c:manualLayout>
          <c:layoutTarget val="inner"/>
          <c:xMode val="edge"/>
          <c:yMode val="edge"/>
          <c:x val="0.16404853248770379"/>
          <c:y val="0.18297619298253906"/>
          <c:w val="0.63694494985326899"/>
          <c:h val="0.5646158863257775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7.1</c:v>
          </c:tx>
          <c:spPr>
            <a:ln w="28575">
              <a:noFill/>
            </a:ln>
          </c:spPr>
          <c:xVal>
            <c:numRef>
              <c:f>'Score Summary (Hide) '!$G$30</c:f>
            </c:numRef>
          </c:xVal>
          <c:yVal>
            <c:numRef>
              <c:f>'Score Summary (Hide) '!$F$30</c:f>
              <c:numCache>
                <c:formatCode>0.00</c:formatCode>
                <c:ptCount val="1"/>
                <c:pt idx="0">
                  <c:v>0</c:v>
                </c:pt>
              </c:numCache>
            </c:numRef>
          </c:yVal>
          <c:smooth val="0"/>
        </c:ser>
        <c:ser>
          <c:idx val="2"/>
          <c:order val="2"/>
          <c:tx>
            <c:v>7.2</c:v>
          </c:tx>
          <c:spPr>
            <a:ln w="28575">
              <a:noFill/>
            </a:ln>
          </c:spPr>
          <c:xVal>
            <c:numRef>
              <c:f>'Score Summary (Hide) '!$G$31</c:f>
            </c:numRef>
          </c:xVal>
          <c:yVal>
            <c:numRef>
              <c:f>'Score Summary (Hide) '!$F$31</c:f>
              <c:numCache>
                <c:formatCode>0.00</c:formatCode>
                <c:ptCount val="1"/>
                <c:pt idx="0">
                  <c:v>0</c:v>
                </c:pt>
              </c:numCache>
            </c:numRef>
          </c:yVal>
          <c:smooth val="0"/>
        </c:ser>
        <c:dLbls>
          <c:showLegendKey val="0"/>
          <c:showVal val="0"/>
          <c:showCatName val="0"/>
          <c:showSerName val="0"/>
          <c:showPercent val="0"/>
          <c:showBubbleSize val="0"/>
        </c:dLbls>
        <c:axId val="231574568"/>
        <c:axId val="231574960"/>
      </c:scatterChart>
      <c:valAx>
        <c:axId val="231574568"/>
        <c:scaling>
          <c:orientation val="minMax"/>
          <c:max val="100"/>
          <c:min val="0"/>
        </c:scaling>
        <c:delete val="0"/>
        <c:axPos val="b"/>
        <c:title>
          <c:tx>
            <c:rich>
              <a:bodyPr/>
              <a:lstStyle/>
              <a:p>
                <a:pPr>
                  <a:defRPr b="0"/>
                </a:pPr>
                <a:r>
                  <a:rPr lang="en-US" b="0"/>
                  <a:t>Agency Contribution </a:t>
                </a:r>
                <a:r>
                  <a:rPr lang="en-US" b="0" baseline="0"/>
                  <a:t>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574960"/>
        <c:crosses val="autoZero"/>
        <c:crossBetween val="midCat"/>
      </c:valAx>
      <c:valAx>
        <c:axId val="231574960"/>
        <c:scaling>
          <c:orientation val="minMax"/>
          <c:max val="10"/>
          <c:min val="0"/>
        </c:scaling>
        <c:delete val="0"/>
        <c:axPos val="l"/>
        <c:title>
          <c:tx>
            <c:rich>
              <a:bodyPr rot="-5400000" vert="horz"/>
              <a:lstStyle/>
              <a:p>
                <a:pPr>
                  <a:defRPr b="0"/>
                </a:pPr>
                <a:r>
                  <a:rPr lang="en-US" b="0"/>
                  <a:t>Priority</a:t>
                </a:r>
              </a:p>
            </c:rich>
          </c:tx>
          <c:layout>
            <c:manualLayout>
              <c:xMode val="edge"/>
              <c:yMode val="edge"/>
              <c:x val="1.8684043804869221E-2"/>
              <c:y val="0.36740504135096319"/>
            </c:manualLayout>
          </c:layout>
          <c:overlay val="0"/>
        </c:title>
        <c:numFmt formatCode="0" sourceLinked="0"/>
        <c:majorTickMark val="out"/>
        <c:minorTickMark val="none"/>
        <c:tickLblPos val="nextTo"/>
        <c:crossAx val="231574568"/>
        <c:crosses val="autoZero"/>
        <c:crossBetween val="midCat"/>
      </c:valAx>
    </c:plotArea>
    <c:legend>
      <c:legendPos val="r"/>
      <c:legendEntry>
        <c:idx val="0"/>
        <c:delete val="1"/>
      </c:legendEntry>
      <c:layout>
        <c:manualLayout>
          <c:xMode val="edge"/>
          <c:yMode val="edge"/>
          <c:x val="0.83815295501855369"/>
          <c:y val="0.37521715445946618"/>
          <c:w val="0.13849217123721602"/>
          <c:h val="0.19734561481701579"/>
        </c:manualLayout>
      </c:layout>
      <c:overlay val="0"/>
      <c:spPr>
        <a:ln>
          <a:solidFill>
            <a:schemeClr val="tx1"/>
          </a:solidFill>
        </a:ln>
      </c:spPr>
    </c:legend>
    <c:plotVisOnly val="1"/>
    <c:dispBlanksAs val="gap"/>
    <c:showDLblsOverMax val="0"/>
  </c:chart>
  <c:spPr>
    <a:ln>
      <a:solidFill>
        <a:schemeClr val="bg1">
          <a:lumMod val="65000"/>
        </a:schemeClr>
      </a:solidFill>
    </a:ln>
  </c:spPr>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3: Educate/Empower</a:t>
            </a:r>
          </a:p>
        </c:rich>
      </c:tx>
      <c:overlay val="0"/>
    </c:title>
    <c:autoTitleDeleted val="0"/>
    <c:plotArea>
      <c:layout>
        <c:manualLayout>
          <c:layoutTarget val="inner"/>
          <c:xMode val="edge"/>
          <c:yMode val="edge"/>
          <c:x val="0.13860543655819246"/>
          <c:y val="0.29141716084565622"/>
          <c:w val="0.77465815024870144"/>
          <c:h val="0.64107068382516041"/>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'!$B$14:$B$16</c:f>
              <c:numCache>
                <c:formatCode>General</c:formatCode>
                <c:ptCount val="3"/>
              </c:numCache>
            </c:numRef>
          </c:cat>
          <c:val>
            <c:numRef>
              <c:f>'Score Summary (Hide) '!$C$14:$C$16</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373563056"/>
        <c:axId val="373562664"/>
      </c:barChart>
      <c:catAx>
        <c:axId val="373563056"/>
        <c:scaling>
          <c:orientation val="maxMin"/>
        </c:scaling>
        <c:delete val="0"/>
        <c:axPos val="l"/>
        <c:title>
          <c:tx>
            <c:rich>
              <a:bodyPr rot="0" vert="horz"/>
              <a:lstStyle/>
              <a:p>
                <a:pPr>
                  <a:defRPr b="0"/>
                </a:pPr>
                <a:r>
                  <a:rPr lang="en-US" b="0"/>
                  <a:t>3.1</a:t>
                </a:r>
              </a:p>
              <a:p>
                <a:pPr>
                  <a:defRPr b="0"/>
                </a:pPr>
                <a:endParaRPr lang="en-US" b="0"/>
              </a:p>
              <a:p>
                <a:pPr>
                  <a:defRPr b="0"/>
                </a:pPr>
                <a:endParaRPr lang="en-US" b="0"/>
              </a:p>
              <a:p>
                <a:pPr>
                  <a:defRPr b="0"/>
                </a:pPr>
                <a:r>
                  <a:rPr lang="en-US" b="0"/>
                  <a:t>3.2</a:t>
                </a:r>
              </a:p>
              <a:p>
                <a:pPr>
                  <a:defRPr b="0"/>
                </a:pPr>
                <a:endParaRPr lang="en-US" b="0"/>
              </a:p>
              <a:p>
                <a:pPr>
                  <a:defRPr b="0"/>
                </a:pPr>
                <a:endParaRPr lang="en-US" b="0"/>
              </a:p>
              <a:p>
                <a:pPr>
                  <a:defRPr b="0"/>
                </a:pPr>
                <a:r>
                  <a:rPr lang="en-US" b="0"/>
                  <a:t>3.3</a:t>
                </a:r>
              </a:p>
            </c:rich>
          </c:tx>
          <c:layout>
            <c:manualLayout>
              <c:xMode val="edge"/>
              <c:yMode val="edge"/>
              <c:x val="2.3309992825291302E-2"/>
              <c:y val="0.34056847159507903"/>
            </c:manualLayout>
          </c:layout>
          <c:overlay val="0"/>
        </c:title>
        <c:numFmt formatCode="#,##0" sourceLinked="0"/>
        <c:majorTickMark val="out"/>
        <c:minorTickMark val="none"/>
        <c:tickLblPos val="nextTo"/>
        <c:txPr>
          <a:bodyPr/>
          <a:lstStyle/>
          <a:p>
            <a:pPr>
              <a:defRPr sz="800"/>
            </a:pPr>
            <a:endParaRPr lang="en-US"/>
          </a:p>
        </c:txPr>
        <c:crossAx val="373562664"/>
        <c:crossesAt val="0"/>
        <c:auto val="1"/>
        <c:lblAlgn val="ctr"/>
        <c:lblOffset val="100"/>
        <c:noMultiLvlLbl val="0"/>
      </c:catAx>
      <c:valAx>
        <c:axId val="373562664"/>
        <c:scaling>
          <c:orientation val="minMax"/>
          <c:max val="100"/>
        </c:scaling>
        <c:delete val="0"/>
        <c:axPos val="t"/>
        <c:majorGridlines/>
        <c:numFmt formatCode="0" sourceLinked="0"/>
        <c:majorTickMark val="out"/>
        <c:minorTickMark val="none"/>
        <c:tickLblPos val="nextTo"/>
        <c:crossAx val="373563056"/>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8 - Assure Workforce </a:t>
            </a:r>
            <a:endParaRPr lang="en-US" sz="1100">
              <a:effectLst/>
              <a:latin typeface="+mn-lt"/>
            </a:endParaRPr>
          </a:p>
        </c:rich>
      </c:tx>
      <c:overlay val="0"/>
    </c:title>
    <c:autoTitleDeleted val="0"/>
    <c:plotArea>
      <c:layout>
        <c:manualLayout>
          <c:layoutTarget val="inner"/>
          <c:xMode val="edge"/>
          <c:yMode val="edge"/>
          <c:x val="0.15080473029878971"/>
          <c:y val="0.18730290109094139"/>
          <c:w val="0.67484250425753267"/>
          <c:h val="0.56180278663263672"/>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8.1</c:v>
          </c:tx>
          <c:spPr>
            <a:ln w="28575">
              <a:noFill/>
            </a:ln>
          </c:spPr>
          <c:xVal>
            <c:numRef>
              <c:f>'Score Summary (Hide) '!$G$33</c:f>
            </c:numRef>
          </c:xVal>
          <c:yVal>
            <c:numRef>
              <c:f>'Score Summary (Hide) '!$F$33</c:f>
              <c:numCache>
                <c:formatCode>0.00</c:formatCode>
                <c:ptCount val="1"/>
                <c:pt idx="0">
                  <c:v>0</c:v>
                </c:pt>
              </c:numCache>
            </c:numRef>
          </c:yVal>
          <c:smooth val="0"/>
        </c:ser>
        <c:ser>
          <c:idx val="2"/>
          <c:order val="2"/>
          <c:tx>
            <c:v>8.2</c:v>
          </c:tx>
          <c:spPr>
            <a:ln w="28575">
              <a:noFill/>
            </a:ln>
          </c:spPr>
          <c:xVal>
            <c:numRef>
              <c:f>'Score Summary (Hide) '!$G$34</c:f>
            </c:numRef>
          </c:xVal>
          <c:yVal>
            <c:numRef>
              <c:f>'Score Summary (Hide) '!$F$34</c:f>
              <c:numCache>
                <c:formatCode>0.00</c:formatCode>
                <c:ptCount val="1"/>
                <c:pt idx="0">
                  <c:v>0</c:v>
                </c:pt>
              </c:numCache>
            </c:numRef>
          </c:yVal>
          <c:smooth val="0"/>
        </c:ser>
        <c:ser>
          <c:idx val="3"/>
          <c:order val="3"/>
          <c:tx>
            <c:v>8.3</c:v>
          </c:tx>
          <c:spPr>
            <a:ln w="28575">
              <a:noFill/>
            </a:ln>
          </c:spPr>
          <c:marker>
            <c:symbol val="diamond"/>
            <c:size val="7"/>
          </c:marker>
          <c:xVal>
            <c:numRef>
              <c:f>'Score Summary (Hide) '!$G$35</c:f>
            </c:numRef>
          </c:xVal>
          <c:yVal>
            <c:numRef>
              <c:f>'Score Summary (Hide) '!$F$35</c:f>
              <c:numCache>
                <c:formatCode>0.00</c:formatCode>
                <c:ptCount val="1"/>
                <c:pt idx="0">
                  <c:v>0</c:v>
                </c:pt>
              </c:numCache>
            </c:numRef>
          </c:yVal>
          <c:smooth val="0"/>
        </c:ser>
        <c:ser>
          <c:idx val="4"/>
          <c:order val="4"/>
          <c:tx>
            <c:v>8.4</c:v>
          </c:tx>
          <c:spPr>
            <a:ln w="28575">
              <a:noFill/>
            </a:ln>
          </c:spPr>
          <c:marker>
            <c:symbol val="circle"/>
            <c:size val="7"/>
          </c:marker>
          <c:xVal>
            <c:numRef>
              <c:f>'Score Summary (Hide) '!$G$36</c:f>
            </c:numRef>
          </c:xVal>
          <c:yVal>
            <c:numRef>
              <c:f>'Score Summary (Hide) '!$F$36</c:f>
              <c:numCache>
                <c:formatCode>0.00</c:formatCode>
                <c:ptCount val="1"/>
                <c:pt idx="0">
                  <c:v>0</c:v>
                </c:pt>
              </c:numCache>
            </c:numRef>
          </c:yVal>
          <c:smooth val="0"/>
        </c:ser>
        <c:dLbls>
          <c:showLegendKey val="0"/>
          <c:showVal val="0"/>
          <c:showCatName val="0"/>
          <c:showSerName val="0"/>
          <c:showPercent val="0"/>
          <c:showBubbleSize val="0"/>
        </c:dLbls>
        <c:axId val="369565984"/>
        <c:axId val="369566376"/>
      </c:scatterChart>
      <c:valAx>
        <c:axId val="369565984"/>
        <c:scaling>
          <c:orientation val="minMax"/>
          <c:max val="100"/>
          <c:min val="0"/>
        </c:scaling>
        <c:delete val="0"/>
        <c:axPos val="b"/>
        <c:title>
          <c:tx>
            <c:rich>
              <a:bodyPr/>
              <a:lstStyle/>
              <a:p>
                <a:pPr>
                  <a:defRPr b="0"/>
                </a:pPr>
                <a:r>
                  <a:rPr lang="en-US" b="0"/>
                  <a:t>Agency Contribution</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9566376"/>
        <c:crosses val="autoZero"/>
        <c:crossBetween val="midCat"/>
      </c:valAx>
      <c:valAx>
        <c:axId val="369566376"/>
        <c:scaling>
          <c:orientation val="minMax"/>
          <c:max val="10"/>
          <c:min val="0"/>
        </c:scaling>
        <c:delete val="0"/>
        <c:axPos val="l"/>
        <c:title>
          <c:tx>
            <c:rich>
              <a:bodyPr rot="-5400000" vert="horz"/>
              <a:lstStyle/>
              <a:p>
                <a:pPr>
                  <a:defRPr b="0"/>
                </a:pPr>
                <a:r>
                  <a:rPr lang="en-US" b="0"/>
                  <a:t>Priority</a:t>
                </a:r>
              </a:p>
            </c:rich>
          </c:tx>
          <c:layout>
            <c:manualLayout>
              <c:xMode val="edge"/>
              <c:yMode val="edge"/>
              <c:x val="1.7175561388159812E-2"/>
              <c:y val="0.36819997500312462"/>
            </c:manualLayout>
          </c:layout>
          <c:overlay val="0"/>
        </c:title>
        <c:numFmt formatCode="0" sourceLinked="0"/>
        <c:majorTickMark val="out"/>
        <c:minorTickMark val="none"/>
        <c:tickLblPos val="nextTo"/>
        <c:crossAx val="369565984"/>
        <c:crosses val="autoZero"/>
        <c:crossBetween val="midCat"/>
      </c:valAx>
    </c:plotArea>
    <c:legend>
      <c:legendPos val="r"/>
      <c:legendEntry>
        <c:idx val="0"/>
        <c:delete val="1"/>
      </c:legendEntry>
      <c:layout>
        <c:manualLayout>
          <c:xMode val="edge"/>
          <c:yMode val="edge"/>
          <c:x val="0.85551290463692031"/>
          <c:y val="0.27246044244469442"/>
          <c:w val="0.12731153397491979"/>
          <c:h val="0.39232395950506188"/>
        </c:manualLayout>
      </c:layout>
      <c:overlay val="0"/>
      <c:spPr>
        <a:ln>
          <a:solidFill>
            <a:schemeClr val="tx1"/>
          </a:solidFill>
        </a:ln>
      </c:spPr>
    </c:legend>
    <c:plotVisOnly val="1"/>
    <c:dispBlanksAs val="gap"/>
    <c:showDLblsOverMax val="0"/>
  </c:chart>
  <c:spPr>
    <a:ln>
      <a:solidFill>
        <a:schemeClr val="bg1">
          <a:lumMod val="65000"/>
        </a:schemeClr>
      </a:solidFill>
    </a:ln>
  </c:spPr>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9 - Evaluate Services</a:t>
            </a:r>
            <a:endParaRPr lang="en-US" sz="1100">
              <a:effectLst/>
              <a:latin typeface="+mn-lt"/>
            </a:endParaRPr>
          </a:p>
        </c:rich>
      </c:tx>
      <c:overlay val="0"/>
    </c:title>
    <c:autoTitleDeleted val="0"/>
    <c:plotArea>
      <c:layout>
        <c:manualLayout>
          <c:layoutTarget val="inner"/>
          <c:xMode val="edge"/>
          <c:yMode val="edge"/>
          <c:x val="0.15937756190783037"/>
          <c:y val="0.1829762716000794"/>
          <c:w val="0.64161592043314242"/>
          <c:h val="0.5646156992586647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9.1</c:v>
          </c:tx>
          <c:spPr>
            <a:ln w="28575">
              <a:noFill/>
            </a:ln>
          </c:spPr>
          <c:xVal>
            <c:numRef>
              <c:f>'Score Summary (Hide) '!$G$38</c:f>
            </c:numRef>
          </c:xVal>
          <c:yVal>
            <c:numRef>
              <c:f>'Score Summary (Hide) '!$F$38</c:f>
              <c:numCache>
                <c:formatCode>0.00</c:formatCode>
                <c:ptCount val="1"/>
                <c:pt idx="0">
                  <c:v>0</c:v>
                </c:pt>
              </c:numCache>
            </c:numRef>
          </c:yVal>
          <c:smooth val="0"/>
        </c:ser>
        <c:ser>
          <c:idx val="2"/>
          <c:order val="2"/>
          <c:tx>
            <c:v>9.2</c:v>
          </c:tx>
          <c:spPr>
            <a:ln w="28575">
              <a:noFill/>
            </a:ln>
          </c:spPr>
          <c:xVal>
            <c:numRef>
              <c:f>'Score Summary (Hide) '!$G$39</c:f>
            </c:numRef>
          </c:xVal>
          <c:yVal>
            <c:numRef>
              <c:f>'Score Summary (Hide) '!$F$39</c:f>
              <c:numCache>
                <c:formatCode>0.00</c:formatCode>
                <c:ptCount val="1"/>
                <c:pt idx="0">
                  <c:v>0</c:v>
                </c:pt>
              </c:numCache>
            </c:numRef>
          </c:yVal>
          <c:smooth val="0"/>
        </c:ser>
        <c:ser>
          <c:idx val="3"/>
          <c:order val="3"/>
          <c:tx>
            <c:v>9.3</c:v>
          </c:tx>
          <c:spPr>
            <a:ln w="28575">
              <a:noFill/>
            </a:ln>
          </c:spPr>
          <c:marker>
            <c:symbol val="diamond"/>
            <c:size val="7"/>
          </c:marker>
          <c:xVal>
            <c:numRef>
              <c:f>'Score Summary (Hide) '!$G$40</c:f>
            </c:numRef>
          </c:xVal>
          <c:yVal>
            <c:numRef>
              <c:f>'Score Summary (Hide) '!$F$40</c:f>
              <c:numCache>
                <c:formatCode>0.00</c:formatCode>
                <c:ptCount val="1"/>
                <c:pt idx="0">
                  <c:v>0</c:v>
                </c:pt>
              </c:numCache>
            </c:numRef>
          </c:yVal>
          <c:smooth val="0"/>
        </c:ser>
        <c:dLbls>
          <c:showLegendKey val="0"/>
          <c:showVal val="0"/>
          <c:showCatName val="0"/>
          <c:showSerName val="0"/>
          <c:showPercent val="0"/>
          <c:showBubbleSize val="0"/>
        </c:dLbls>
        <c:axId val="369567160"/>
        <c:axId val="369567552"/>
      </c:scatterChart>
      <c:valAx>
        <c:axId val="369567160"/>
        <c:scaling>
          <c:orientation val="minMax"/>
          <c:max val="100"/>
          <c:min val="0"/>
        </c:scaling>
        <c:delete val="0"/>
        <c:axPos val="b"/>
        <c:title>
          <c:tx>
            <c:rich>
              <a:bodyPr/>
              <a:lstStyle/>
              <a:p>
                <a:pPr>
                  <a:defRPr b="0"/>
                </a:pPr>
                <a:r>
                  <a:rPr lang="en-US" b="0"/>
                  <a:t>Agency Contribution</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9567552"/>
        <c:crosses val="autoZero"/>
        <c:crossBetween val="midCat"/>
      </c:valAx>
      <c:valAx>
        <c:axId val="369567552"/>
        <c:scaling>
          <c:orientation val="minMax"/>
          <c:max val="10"/>
          <c:min val="0"/>
        </c:scaling>
        <c:delete val="0"/>
        <c:axPos val="l"/>
        <c:title>
          <c:tx>
            <c:rich>
              <a:bodyPr rot="-5400000" vert="horz"/>
              <a:lstStyle/>
              <a:p>
                <a:pPr>
                  <a:defRPr b="0"/>
                </a:pPr>
                <a:r>
                  <a:rPr lang="en-US" b="0"/>
                  <a:t>Priority</a:t>
                </a:r>
              </a:p>
            </c:rich>
          </c:tx>
          <c:layout>
            <c:manualLayout>
              <c:xMode val="edge"/>
              <c:yMode val="edge"/>
              <c:x val="1.4012851841795636E-2"/>
              <c:y val="0.36740504135096319"/>
            </c:manualLayout>
          </c:layout>
          <c:overlay val="0"/>
        </c:title>
        <c:numFmt formatCode="0" sourceLinked="0"/>
        <c:majorTickMark val="out"/>
        <c:minorTickMark val="none"/>
        <c:tickLblPos val="nextTo"/>
        <c:crossAx val="369567160"/>
        <c:crosses val="autoZero"/>
        <c:crossBetween val="midCat"/>
      </c:valAx>
    </c:plotArea>
    <c:legend>
      <c:legendPos val="r"/>
      <c:legendEntry>
        <c:idx val="0"/>
        <c:delete val="1"/>
      </c:legendEntry>
      <c:layout>
        <c:manualLayout>
          <c:xMode val="edge"/>
          <c:yMode val="edge"/>
          <c:x val="0.83815295501855369"/>
          <c:y val="0.30405388005744566"/>
          <c:w val="0.13849217123721602"/>
          <c:h val="0.29601842222552371"/>
        </c:manualLayout>
      </c:layout>
      <c:overlay val="0"/>
      <c:spPr>
        <a:ln>
          <a:solidFill>
            <a:schemeClr val="tx1"/>
          </a:solidFill>
        </a:ln>
      </c:spPr>
    </c:legend>
    <c:plotVisOnly val="1"/>
    <c:dispBlanksAs val="gap"/>
    <c:showDLblsOverMax val="0"/>
  </c:chart>
  <c:spPr>
    <a:ln>
      <a:solidFill>
        <a:schemeClr val="bg1">
          <a:lumMod val="65000"/>
        </a:schemeClr>
      </a:solidFill>
    </a:ln>
  </c:spPr>
  <c:printSettings>
    <c:headerFooter/>
    <c:pageMargins b="0.75000000000000266" l="0.70000000000000062" r="0.70000000000000062" t="0.75000000000000266" header="0.30000000000000032" footer="0.30000000000000032"/>
    <c:pageSetup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10 - Research/Innovations</a:t>
            </a:r>
            <a:endParaRPr lang="en-US" sz="1100">
              <a:effectLst/>
              <a:latin typeface="+mn-lt"/>
            </a:endParaRPr>
          </a:p>
        </c:rich>
      </c:tx>
      <c:overlay val="0"/>
    </c:title>
    <c:autoTitleDeleted val="0"/>
    <c:plotArea>
      <c:layout>
        <c:manualLayout>
          <c:layoutTarget val="inner"/>
          <c:xMode val="edge"/>
          <c:yMode val="edge"/>
          <c:x val="0.14988666970224965"/>
          <c:y val="0.1818790994686226"/>
          <c:w val="0.66828650302522163"/>
          <c:h val="0.5672263739492675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10.1</c:v>
          </c:tx>
          <c:spPr>
            <a:ln w="28575">
              <a:noFill/>
            </a:ln>
          </c:spPr>
          <c:xVal>
            <c:numRef>
              <c:f>'Score Summary (Hide) '!$G$42</c:f>
            </c:numRef>
          </c:xVal>
          <c:yVal>
            <c:numRef>
              <c:f>'Score Summary (Hide) '!$F$42</c:f>
              <c:numCache>
                <c:formatCode>0.00</c:formatCode>
                <c:ptCount val="1"/>
                <c:pt idx="0">
                  <c:v>0</c:v>
                </c:pt>
              </c:numCache>
            </c:numRef>
          </c:yVal>
          <c:smooth val="0"/>
        </c:ser>
        <c:ser>
          <c:idx val="2"/>
          <c:order val="2"/>
          <c:tx>
            <c:v>10.2</c:v>
          </c:tx>
          <c:spPr>
            <a:ln w="28575">
              <a:noFill/>
            </a:ln>
          </c:spPr>
          <c:xVal>
            <c:numRef>
              <c:f>'Score Summary (Hide) '!$G$43</c:f>
            </c:numRef>
          </c:xVal>
          <c:yVal>
            <c:numRef>
              <c:f>'Score Summary (Hide) '!$F$43</c:f>
              <c:numCache>
                <c:formatCode>0.00</c:formatCode>
                <c:ptCount val="1"/>
                <c:pt idx="0">
                  <c:v>0</c:v>
                </c:pt>
              </c:numCache>
            </c:numRef>
          </c:yVal>
          <c:smooth val="0"/>
        </c:ser>
        <c:ser>
          <c:idx val="3"/>
          <c:order val="3"/>
          <c:tx>
            <c:v>10.3</c:v>
          </c:tx>
          <c:spPr>
            <a:ln w="28575">
              <a:noFill/>
            </a:ln>
          </c:spPr>
          <c:marker>
            <c:symbol val="diamond"/>
            <c:size val="7"/>
          </c:marker>
          <c:xVal>
            <c:numRef>
              <c:f>'Score Summary (Hide) '!$G$44</c:f>
            </c:numRef>
          </c:xVal>
          <c:yVal>
            <c:numRef>
              <c:f>'Score Summary (Hide) '!$F$44</c:f>
              <c:numCache>
                <c:formatCode>0.00</c:formatCode>
                <c:ptCount val="1"/>
                <c:pt idx="0">
                  <c:v>0</c:v>
                </c:pt>
              </c:numCache>
            </c:numRef>
          </c:yVal>
          <c:smooth val="0"/>
        </c:ser>
        <c:dLbls>
          <c:showLegendKey val="0"/>
          <c:showVal val="0"/>
          <c:showCatName val="0"/>
          <c:showSerName val="0"/>
          <c:showPercent val="0"/>
          <c:showBubbleSize val="0"/>
        </c:dLbls>
        <c:axId val="369568336"/>
        <c:axId val="369568728"/>
      </c:scatterChart>
      <c:valAx>
        <c:axId val="369568336"/>
        <c:scaling>
          <c:orientation val="minMax"/>
          <c:max val="100"/>
          <c:min val="0"/>
        </c:scaling>
        <c:delete val="0"/>
        <c:axPos val="b"/>
        <c:title>
          <c:tx>
            <c:rich>
              <a:bodyPr/>
              <a:lstStyle/>
              <a:p>
                <a:pPr>
                  <a:defRPr b="0"/>
                </a:pPr>
                <a:r>
                  <a:rPr lang="en-US" b="0"/>
                  <a:t>Agency Contribution</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9568728"/>
        <c:crosses val="autoZero"/>
        <c:crossBetween val="midCat"/>
      </c:valAx>
      <c:valAx>
        <c:axId val="369568728"/>
        <c:scaling>
          <c:orientation val="minMax"/>
          <c:max val="10"/>
          <c:min val="0"/>
        </c:scaling>
        <c:delete val="0"/>
        <c:axPos val="l"/>
        <c:title>
          <c:tx>
            <c:rich>
              <a:bodyPr rot="-5400000" vert="horz"/>
              <a:lstStyle/>
              <a:p>
                <a:pPr>
                  <a:defRPr b="0"/>
                </a:pPr>
                <a:r>
                  <a:rPr lang="en-US" b="0"/>
                  <a:t>Priority</a:t>
                </a:r>
              </a:p>
            </c:rich>
          </c:tx>
          <c:layout>
            <c:manualLayout>
              <c:xMode val="edge"/>
              <c:yMode val="edge"/>
              <c:x val="2.1338674129148492E-2"/>
              <c:y val="0.36819997500312462"/>
            </c:manualLayout>
          </c:layout>
          <c:overlay val="0"/>
        </c:title>
        <c:numFmt formatCode="0" sourceLinked="0"/>
        <c:majorTickMark val="out"/>
        <c:minorTickMark val="none"/>
        <c:tickLblPos val="nextTo"/>
        <c:crossAx val="369568336"/>
        <c:crosses val="autoZero"/>
        <c:crossBetween val="midCat"/>
      </c:valAx>
    </c:plotArea>
    <c:legend>
      <c:legendPos val="r"/>
      <c:legendEntry>
        <c:idx val="0"/>
        <c:delete val="1"/>
      </c:legendEntry>
      <c:layout>
        <c:manualLayout>
          <c:xMode val="edge"/>
          <c:yMode val="edge"/>
          <c:x val="0.83475504586316951"/>
          <c:y val="0.30522884639420073"/>
          <c:w val="0.14817416115668469"/>
          <c:h val="0.29424321959755034"/>
        </c:manualLayout>
      </c:layout>
      <c:overlay val="0"/>
      <c:spPr>
        <a:ln>
          <a:solidFill>
            <a:schemeClr val="tx1"/>
          </a:solidFill>
        </a:ln>
      </c:spPr>
    </c:legend>
    <c:plotVisOnly val="1"/>
    <c:dispBlanksAs val="gap"/>
    <c:showDLblsOverMax val="0"/>
  </c:chart>
  <c:spPr>
    <a:ln>
      <a:solidFill>
        <a:schemeClr val="bg1">
          <a:lumMod val="65000"/>
        </a:schemeClr>
      </a:solidFill>
    </a:ln>
  </c:spPr>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600"/>
            </a:pPr>
            <a:r>
              <a:rPr lang="en-US" sz="1600"/>
              <a:t>Summary of Average ES Performance Score</a:t>
            </a:r>
          </a:p>
        </c:rich>
      </c:tx>
      <c:layout>
        <c:manualLayout>
          <c:xMode val="edge"/>
          <c:yMode val="edge"/>
          <c:x val="0.14095835221219433"/>
          <c:y val="2.1313738900677504E-2"/>
        </c:manualLayout>
      </c:layout>
      <c:overlay val="0"/>
    </c:title>
    <c:autoTitleDeleted val="0"/>
    <c:plotArea>
      <c:layout>
        <c:manualLayout>
          <c:layoutTarget val="inner"/>
          <c:xMode val="edge"/>
          <c:yMode val="edge"/>
          <c:x val="0.27941549166819263"/>
          <c:y val="0.16919739313679685"/>
          <c:w val="0.72030426661783553"/>
          <c:h val="0.79346594739862464"/>
        </c:manualLayout>
      </c:layout>
      <c:barChart>
        <c:barDir val="bar"/>
        <c:grouping val="clustered"/>
        <c:varyColors val="1"/>
        <c:ser>
          <c:idx val="0"/>
          <c:order val="0"/>
          <c:invertIfNegative val="0"/>
          <c:dPt>
            <c:idx val="0"/>
            <c:invertIfNegative val="0"/>
            <c:bubble3D val="0"/>
            <c:spPr>
              <a:solidFill>
                <a:srgbClr val="0070C0"/>
              </a:solidFill>
            </c:spPr>
          </c:dPt>
          <c:dPt>
            <c:idx val="1"/>
            <c:invertIfNegative val="0"/>
            <c:bubble3D val="0"/>
            <c:spPr>
              <a:solidFill>
                <a:schemeClr val="accent2">
                  <a:lumMod val="75000"/>
                </a:schemeClr>
              </a:solidFill>
            </c:spPr>
          </c:dPt>
          <c:dPt>
            <c:idx val="2"/>
            <c:invertIfNegative val="0"/>
            <c:bubble3D val="0"/>
            <c:spPr>
              <a:solidFill>
                <a:schemeClr val="accent3">
                  <a:lumMod val="75000"/>
                </a:schemeClr>
              </a:solidFill>
            </c:spPr>
          </c:dPt>
          <c:dPt>
            <c:idx val="3"/>
            <c:invertIfNegative val="0"/>
            <c:bubble3D val="0"/>
            <c:spPr>
              <a:solidFill>
                <a:schemeClr val="accent4"/>
              </a:solidFill>
            </c:spPr>
          </c:dPt>
          <c:dPt>
            <c:idx val="4"/>
            <c:invertIfNegative val="0"/>
            <c:bubble3D val="0"/>
            <c:spPr>
              <a:solidFill>
                <a:schemeClr val="accent5"/>
              </a:solidFill>
            </c:spPr>
          </c:dPt>
          <c:dPt>
            <c:idx val="5"/>
            <c:invertIfNegative val="0"/>
            <c:bubble3D val="0"/>
            <c:spPr>
              <a:solidFill>
                <a:schemeClr val="accent6"/>
              </a:solidFill>
            </c:spPr>
          </c:dPt>
          <c:dPt>
            <c:idx val="6"/>
            <c:invertIfNegative val="0"/>
            <c:bubble3D val="0"/>
            <c:spPr>
              <a:solidFill>
                <a:schemeClr val="accent1">
                  <a:lumMod val="60000"/>
                  <a:lumOff val="40000"/>
                </a:schemeClr>
              </a:solidFill>
            </c:spPr>
          </c:dPt>
          <c:dPt>
            <c:idx val="7"/>
            <c:invertIfNegative val="0"/>
            <c:bubble3D val="0"/>
            <c:spPr>
              <a:solidFill>
                <a:schemeClr val="accent2">
                  <a:lumMod val="60000"/>
                  <a:lumOff val="40000"/>
                </a:schemeClr>
              </a:solidFill>
            </c:spPr>
          </c:dPt>
          <c:dPt>
            <c:idx val="8"/>
            <c:invertIfNegative val="0"/>
            <c:bubble3D val="0"/>
            <c:spPr>
              <a:solidFill>
                <a:schemeClr val="accent3">
                  <a:lumMod val="60000"/>
                  <a:lumOff val="40000"/>
                </a:schemeClr>
              </a:solidFill>
            </c:spPr>
          </c:dPt>
          <c:dPt>
            <c:idx val="9"/>
            <c:invertIfNegative val="0"/>
            <c:bubble3D val="0"/>
            <c:spPr>
              <a:solidFill>
                <a:schemeClr val="accent4">
                  <a:lumMod val="60000"/>
                  <a:lumOff val="40000"/>
                </a:schemeClr>
              </a:solidFill>
            </c:spPr>
          </c:dPt>
          <c:dPt>
            <c:idx val="10"/>
            <c:invertIfNegative val="0"/>
            <c:bubble3D val="0"/>
            <c:spPr>
              <a:solidFill>
                <a:srgbClr val="FFFF99"/>
              </a:solidFill>
            </c:spPr>
          </c:dPt>
          <c:dLbls>
            <c:spPr>
              <a:noFill/>
              <a:ln>
                <a:noFill/>
              </a:ln>
              <a:effectLst/>
            </c:spPr>
            <c:txPr>
              <a:bodyPr/>
              <a:lstStyle/>
              <a:p>
                <a:pPr>
                  <a:defRPr b="1">
                    <a:solidFill>
                      <a:sysClr val="windowText" lastClr="000000"/>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'Summary of Avg ES Scores (Hide)'!$E$19:$E$29</c:f>
                <c:numCache>
                  <c:formatCode>General</c:formatCode>
                  <c:ptCount val="11"/>
                  <c:pt idx="0">
                    <c:v>0</c:v>
                  </c:pt>
                  <c:pt idx="1">
                    <c:v>#N/A</c:v>
                  </c:pt>
                  <c:pt idx="2">
                    <c:v>#N/A</c:v>
                  </c:pt>
                  <c:pt idx="3">
                    <c:v>#N/A</c:v>
                  </c:pt>
                  <c:pt idx="4">
                    <c:v>#N/A</c:v>
                  </c:pt>
                  <c:pt idx="5">
                    <c:v>#N/A</c:v>
                  </c:pt>
                  <c:pt idx="6">
                    <c:v>#N/A</c:v>
                  </c:pt>
                  <c:pt idx="7">
                    <c:v>#N/A</c:v>
                  </c:pt>
                  <c:pt idx="8">
                    <c:v>#N/A</c:v>
                  </c:pt>
                  <c:pt idx="9">
                    <c:v>#N/A</c:v>
                  </c:pt>
                  <c:pt idx="10">
                    <c:v>#N/A</c:v>
                  </c:pt>
                </c:numCache>
              </c:numRef>
            </c:plus>
            <c:minus>
              <c:numRef>
                <c:f>'Summary of Avg ES Scores (Hide)'!$D$19:$D$29</c:f>
                <c:numCache>
                  <c:formatCode>General</c:formatCode>
                  <c:ptCount val="11"/>
                  <c:pt idx="0">
                    <c:v>0</c:v>
                  </c:pt>
                  <c:pt idx="1">
                    <c:v>#N/A</c:v>
                  </c:pt>
                  <c:pt idx="2">
                    <c:v>#N/A</c:v>
                  </c:pt>
                  <c:pt idx="3">
                    <c:v>#N/A</c:v>
                  </c:pt>
                  <c:pt idx="4">
                    <c:v>#N/A</c:v>
                  </c:pt>
                  <c:pt idx="5">
                    <c:v>#N/A</c:v>
                  </c:pt>
                  <c:pt idx="6">
                    <c:v>#N/A</c:v>
                  </c:pt>
                  <c:pt idx="7">
                    <c:v>#N/A</c:v>
                  </c:pt>
                  <c:pt idx="8">
                    <c:v>#N/A</c:v>
                  </c:pt>
                  <c:pt idx="9">
                    <c:v>#N/A</c:v>
                  </c:pt>
                  <c:pt idx="10">
                    <c:v>#N/A</c:v>
                  </c:pt>
                </c:numCache>
              </c:numRef>
            </c:minus>
            <c:spPr>
              <a:ln w="19050"/>
            </c:spPr>
          </c:errBars>
          <c:cat>
            <c:strRef>
              <c:f>'Summary of Avg ES Scores (Hide)'!$C$8:$C$18</c:f>
              <c:strCache>
                <c:ptCount val="11"/>
                <c:pt idx="0">
                  <c:v>Average Overall Score</c:v>
                </c:pt>
                <c:pt idx="1">
                  <c:v>ES 1: Monitor Health Status</c:v>
                </c:pt>
                <c:pt idx="2">
                  <c:v>ES 2: Diagnose and Investigate</c:v>
                </c:pt>
                <c:pt idx="3">
                  <c:v>ES 3: Educate/Empower</c:v>
                </c:pt>
                <c:pt idx="4">
                  <c:v>ES 4: Mobilize Partnerships</c:v>
                </c:pt>
                <c:pt idx="5">
                  <c:v>ES 5: Develop Policies/Plans</c:v>
                </c:pt>
                <c:pt idx="6">
                  <c:v>ES 6: Enforce Laws</c:v>
                </c:pt>
                <c:pt idx="7">
                  <c:v>ES 7: Link to Health Services</c:v>
                </c:pt>
                <c:pt idx="8">
                  <c:v>ES 8: Assure Workforce</c:v>
                </c:pt>
                <c:pt idx="9">
                  <c:v>ES 9: Evaluate Services</c:v>
                </c:pt>
                <c:pt idx="10">
                  <c:v>ES 10: Research/Innovations</c:v>
                </c:pt>
              </c:strCache>
            </c:strRef>
          </c:cat>
          <c:val>
            <c:numRef>
              <c:f>'Summary of Avg ES Scores (Hide)'!$D$8:$D$18</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33"/>
        <c:axId val="368508792"/>
        <c:axId val="368509184"/>
      </c:barChart>
      <c:catAx>
        <c:axId val="368508792"/>
        <c:scaling>
          <c:orientation val="maxMin"/>
        </c:scaling>
        <c:delete val="0"/>
        <c:axPos val="l"/>
        <c:numFmt formatCode="General" sourceLinked="1"/>
        <c:majorTickMark val="none"/>
        <c:minorTickMark val="none"/>
        <c:tickLblPos val="nextTo"/>
        <c:crossAx val="368509184"/>
        <c:crosses val="autoZero"/>
        <c:auto val="1"/>
        <c:lblAlgn val="ctr"/>
        <c:lblOffset val="100"/>
        <c:noMultiLvlLbl val="0"/>
      </c:catAx>
      <c:valAx>
        <c:axId val="368509184"/>
        <c:scaling>
          <c:orientation val="minMax"/>
          <c:max val="100"/>
          <c:min val="0"/>
        </c:scaling>
        <c:delete val="0"/>
        <c:axPos val="t"/>
        <c:majorGridlines/>
        <c:numFmt formatCode="0.0" sourceLinked="1"/>
        <c:majorTickMark val="out"/>
        <c:minorTickMark val="none"/>
        <c:tickLblPos val="nextTo"/>
        <c:crossAx val="368508792"/>
        <c:crosses val="autoZero"/>
        <c:crossBetween val="between"/>
        <c:majorUnit val="20"/>
      </c:valAx>
    </c:plotArea>
    <c:plotVisOnly val="1"/>
    <c:dispBlanksAs val="gap"/>
    <c:showDLblsOverMax val="0"/>
  </c:chart>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Pt>
            <c:idx val="0"/>
            <c:bubble3D val="0"/>
          </c:dPt>
          <c:dPt>
            <c:idx val="1"/>
            <c:bubble3D val="0"/>
          </c:dPt>
          <c:dPt>
            <c:idx val="2"/>
            <c:bubble3D val="0"/>
          </c:dPt>
          <c:dPt>
            <c:idx val="3"/>
            <c:bubble3D val="0"/>
          </c:dPt>
          <c:dPt>
            <c:idx val="4"/>
            <c:bubble3D val="0"/>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'Score Summary (Hide) '!$B$50:$B$54</c:f>
              <c:strCache>
                <c:ptCount val="5"/>
                <c:pt idx="0">
                  <c:v>Optimal (76-100%)</c:v>
                </c:pt>
                <c:pt idx="1">
                  <c:v>Significant (51-75%)</c:v>
                </c:pt>
                <c:pt idx="2">
                  <c:v>Moderate (26-50%)</c:v>
                </c:pt>
                <c:pt idx="3">
                  <c:v>Minimal (1-25%)</c:v>
                </c:pt>
                <c:pt idx="4">
                  <c:v>No Activity (0%)</c:v>
                </c:pt>
              </c:strCache>
            </c:strRef>
          </c:cat>
          <c:val>
            <c:numRef>
              <c:f>'Score Summary (Hide) '!$D$50:$D$54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showLeaderLines val="1"/>
        </c:dLbls>
      </c:pie3DChart>
      <c:spPr>
        <a:noFill/>
        <a:ln w="25400">
          <a:noFill/>
        </a:ln>
      </c:spPr>
    </c:plotArea>
    <c:legend>
      <c:legendPos val="r"/>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Pt>
            <c:idx val="0"/>
            <c:bubble3D val="0"/>
          </c:dPt>
          <c:dPt>
            <c:idx val="1"/>
            <c:bubble3D val="0"/>
          </c:dPt>
          <c:dPt>
            <c:idx val="2"/>
            <c:bubble3D val="0"/>
          </c:dPt>
          <c:dPt>
            <c:idx val="3"/>
            <c:bubble3D val="0"/>
          </c:dPt>
          <c:dPt>
            <c:idx val="4"/>
            <c:bubble3D val="0"/>
          </c:dPt>
          <c:dLbls>
            <c:spPr>
              <a:noFill/>
              <a:ln>
                <a:noFill/>
              </a:ln>
              <a:effectLst/>
            </c:spPr>
            <c:txPr>
              <a:bodyPr/>
              <a:lstStyle/>
              <a:p>
                <a:pPr>
                  <a:defRPr b="1"/>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'Score Summary (Hide) '!$B$63:$B$67</c:f>
              <c:strCache>
                <c:ptCount val="5"/>
                <c:pt idx="0">
                  <c:v>Optimal (76-100%)</c:v>
                </c:pt>
                <c:pt idx="1">
                  <c:v>Significant (51-75%)</c:v>
                </c:pt>
                <c:pt idx="2">
                  <c:v>Moderate (26-50%)</c:v>
                </c:pt>
                <c:pt idx="3">
                  <c:v>Minimal (1-25%)</c:v>
                </c:pt>
                <c:pt idx="4">
                  <c:v>No Activity (0%)</c:v>
                </c:pt>
              </c:strCache>
            </c:strRef>
          </c:cat>
          <c:val>
            <c:numRef>
              <c:f>'Score Summary (Hide) '!$D$63:$D$67</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showLeaderLines val="1"/>
        </c:dLbls>
      </c:pie3DChart>
      <c:spPr>
        <a:noFill/>
        <a:ln w="25400">
          <a:noFill/>
        </a:ln>
      </c:spPr>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600"/>
            </a:pPr>
            <a:r>
              <a:rPr lang="en-US" sz="1600"/>
              <a:t>Summary of Average ES Performance Score</a:t>
            </a:r>
          </a:p>
        </c:rich>
      </c:tx>
      <c:layout>
        <c:manualLayout>
          <c:xMode val="edge"/>
          <c:yMode val="edge"/>
          <c:x val="0.14095825285990193"/>
          <c:y val="2.131374203224597E-2"/>
        </c:manualLayout>
      </c:layout>
      <c:overlay val="0"/>
    </c:title>
    <c:autoTitleDeleted val="0"/>
    <c:plotArea>
      <c:layout>
        <c:manualLayout>
          <c:layoutTarget val="inner"/>
          <c:xMode val="edge"/>
          <c:yMode val="edge"/>
          <c:x val="0.27941549166819263"/>
          <c:y val="0.16919739313679685"/>
          <c:w val="0.72030426661783553"/>
          <c:h val="0.79346594739862464"/>
        </c:manualLayout>
      </c:layout>
      <c:barChart>
        <c:barDir val="bar"/>
        <c:grouping val="clustered"/>
        <c:varyColors val="1"/>
        <c:ser>
          <c:idx val="0"/>
          <c:order val="0"/>
          <c:invertIfNegative val="0"/>
          <c:dPt>
            <c:idx val="0"/>
            <c:invertIfNegative val="0"/>
            <c:bubble3D val="0"/>
            <c:spPr>
              <a:solidFill>
                <a:srgbClr val="0070C0"/>
              </a:solidFill>
            </c:spPr>
          </c:dPt>
          <c:dPt>
            <c:idx val="1"/>
            <c:invertIfNegative val="0"/>
            <c:bubble3D val="0"/>
            <c:spPr>
              <a:solidFill>
                <a:schemeClr val="accent2">
                  <a:lumMod val="75000"/>
                </a:schemeClr>
              </a:solidFill>
            </c:spPr>
          </c:dPt>
          <c:dPt>
            <c:idx val="2"/>
            <c:invertIfNegative val="0"/>
            <c:bubble3D val="0"/>
            <c:spPr>
              <a:solidFill>
                <a:schemeClr val="accent3">
                  <a:lumMod val="75000"/>
                </a:schemeClr>
              </a:solidFill>
            </c:spPr>
          </c:dPt>
          <c:dPt>
            <c:idx val="3"/>
            <c:invertIfNegative val="0"/>
            <c:bubble3D val="0"/>
            <c:spPr>
              <a:solidFill>
                <a:schemeClr val="accent4"/>
              </a:solidFill>
            </c:spPr>
          </c:dPt>
          <c:dPt>
            <c:idx val="4"/>
            <c:invertIfNegative val="0"/>
            <c:bubble3D val="0"/>
            <c:spPr>
              <a:solidFill>
                <a:schemeClr val="accent5"/>
              </a:solidFill>
            </c:spPr>
          </c:dPt>
          <c:dPt>
            <c:idx val="5"/>
            <c:invertIfNegative val="0"/>
            <c:bubble3D val="0"/>
            <c:spPr>
              <a:solidFill>
                <a:schemeClr val="accent6"/>
              </a:solidFill>
            </c:spPr>
          </c:dPt>
          <c:dPt>
            <c:idx val="6"/>
            <c:invertIfNegative val="0"/>
            <c:bubble3D val="0"/>
            <c:spPr>
              <a:solidFill>
                <a:schemeClr val="accent1">
                  <a:lumMod val="60000"/>
                  <a:lumOff val="40000"/>
                </a:schemeClr>
              </a:solidFill>
            </c:spPr>
          </c:dPt>
          <c:dPt>
            <c:idx val="7"/>
            <c:invertIfNegative val="0"/>
            <c:bubble3D val="0"/>
            <c:spPr>
              <a:solidFill>
                <a:schemeClr val="accent2">
                  <a:lumMod val="60000"/>
                  <a:lumOff val="40000"/>
                </a:schemeClr>
              </a:solidFill>
            </c:spPr>
          </c:dPt>
          <c:dPt>
            <c:idx val="8"/>
            <c:invertIfNegative val="0"/>
            <c:bubble3D val="0"/>
            <c:spPr>
              <a:solidFill>
                <a:schemeClr val="accent3">
                  <a:lumMod val="60000"/>
                  <a:lumOff val="40000"/>
                </a:schemeClr>
              </a:solidFill>
            </c:spPr>
          </c:dPt>
          <c:dPt>
            <c:idx val="9"/>
            <c:invertIfNegative val="0"/>
            <c:bubble3D val="0"/>
            <c:spPr>
              <a:solidFill>
                <a:schemeClr val="accent4">
                  <a:lumMod val="60000"/>
                  <a:lumOff val="40000"/>
                </a:schemeClr>
              </a:solidFill>
            </c:spPr>
          </c:dPt>
          <c:dPt>
            <c:idx val="10"/>
            <c:invertIfNegative val="0"/>
            <c:bubble3D val="0"/>
            <c:spPr>
              <a:solidFill>
                <a:srgbClr val="FFFF99"/>
              </a:solidFill>
            </c:spPr>
          </c:dPt>
          <c:dLbls>
            <c:spPr>
              <a:noFill/>
              <a:ln>
                <a:noFill/>
              </a:ln>
              <a:effectLst/>
            </c:spPr>
            <c:txPr>
              <a:bodyPr/>
              <a:lstStyle/>
              <a:p>
                <a:pPr>
                  <a:defRPr b="1">
                    <a:solidFill>
                      <a:sysClr val="windowText" lastClr="000000"/>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'Summary of Avg ES Scores (Hide)'!$E$19:$E$29</c:f>
                <c:numCache>
                  <c:formatCode>General</c:formatCode>
                  <c:ptCount val="11"/>
                  <c:pt idx="0">
                    <c:v>0</c:v>
                  </c:pt>
                  <c:pt idx="1">
                    <c:v>#N/A</c:v>
                  </c:pt>
                  <c:pt idx="2">
                    <c:v>#N/A</c:v>
                  </c:pt>
                  <c:pt idx="3">
                    <c:v>#N/A</c:v>
                  </c:pt>
                  <c:pt idx="4">
                    <c:v>#N/A</c:v>
                  </c:pt>
                  <c:pt idx="5">
                    <c:v>#N/A</c:v>
                  </c:pt>
                  <c:pt idx="6">
                    <c:v>#N/A</c:v>
                  </c:pt>
                  <c:pt idx="7">
                    <c:v>#N/A</c:v>
                  </c:pt>
                  <c:pt idx="8">
                    <c:v>#N/A</c:v>
                  </c:pt>
                  <c:pt idx="9">
                    <c:v>#N/A</c:v>
                  </c:pt>
                  <c:pt idx="10">
                    <c:v>#N/A</c:v>
                  </c:pt>
                </c:numCache>
              </c:numRef>
            </c:plus>
            <c:minus>
              <c:numRef>
                <c:f>'Summary of Avg ES Scores (Hide)'!$D$19:$D$29</c:f>
                <c:numCache>
                  <c:formatCode>General</c:formatCode>
                  <c:ptCount val="11"/>
                  <c:pt idx="0">
                    <c:v>0</c:v>
                  </c:pt>
                  <c:pt idx="1">
                    <c:v>#N/A</c:v>
                  </c:pt>
                  <c:pt idx="2">
                    <c:v>#N/A</c:v>
                  </c:pt>
                  <c:pt idx="3">
                    <c:v>#N/A</c:v>
                  </c:pt>
                  <c:pt idx="4">
                    <c:v>#N/A</c:v>
                  </c:pt>
                  <c:pt idx="5">
                    <c:v>#N/A</c:v>
                  </c:pt>
                  <c:pt idx="6">
                    <c:v>#N/A</c:v>
                  </c:pt>
                  <c:pt idx="7">
                    <c:v>#N/A</c:v>
                  </c:pt>
                  <c:pt idx="8">
                    <c:v>#N/A</c:v>
                  </c:pt>
                  <c:pt idx="9">
                    <c:v>#N/A</c:v>
                  </c:pt>
                  <c:pt idx="10">
                    <c:v>#N/A</c:v>
                  </c:pt>
                </c:numCache>
              </c:numRef>
            </c:minus>
            <c:spPr>
              <a:ln w="19050"/>
            </c:spPr>
          </c:errBars>
          <c:cat>
            <c:strRef>
              <c:f>'Summary of Avg ES Scores (Hide)'!$C$8:$C$18</c:f>
              <c:strCache>
                <c:ptCount val="11"/>
                <c:pt idx="0">
                  <c:v>Average Overall Score</c:v>
                </c:pt>
                <c:pt idx="1">
                  <c:v>ES 1: Monitor Health Status</c:v>
                </c:pt>
                <c:pt idx="2">
                  <c:v>ES 2: Diagnose and Investigate</c:v>
                </c:pt>
                <c:pt idx="3">
                  <c:v>ES 3: Educate/Empower</c:v>
                </c:pt>
                <c:pt idx="4">
                  <c:v>ES 4: Mobilize Partnerships</c:v>
                </c:pt>
                <c:pt idx="5">
                  <c:v>ES 5: Develop Policies/Plans</c:v>
                </c:pt>
                <c:pt idx="6">
                  <c:v>ES 6: Enforce Laws</c:v>
                </c:pt>
                <c:pt idx="7">
                  <c:v>ES 7: Link to Health Services</c:v>
                </c:pt>
                <c:pt idx="8">
                  <c:v>ES 8: Assure Workforce</c:v>
                </c:pt>
                <c:pt idx="9">
                  <c:v>ES 9: Evaluate Services</c:v>
                </c:pt>
                <c:pt idx="10">
                  <c:v>ES 10: Research/Innovations</c:v>
                </c:pt>
              </c:strCache>
            </c:strRef>
          </c:cat>
          <c:val>
            <c:numRef>
              <c:f>'Summary of Avg ES Scores (Hide)'!$D$8:$D$18</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33"/>
        <c:axId val="368510752"/>
        <c:axId val="368511144"/>
      </c:barChart>
      <c:catAx>
        <c:axId val="368510752"/>
        <c:scaling>
          <c:orientation val="maxMin"/>
        </c:scaling>
        <c:delete val="0"/>
        <c:axPos val="l"/>
        <c:numFmt formatCode="General" sourceLinked="1"/>
        <c:majorTickMark val="none"/>
        <c:minorTickMark val="none"/>
        <c:tickLblPos val="nextTo"/>
        <c:crossAx val="368511144"/>
        <c:crosses val="autoZero"/>
        <c:auto val="1"/>
        <c:lblAlgn val="ctr"/>
        <c:lblOffset val="100"/>
        <c:noMultiLvlLbl val="0"/>
      </c:catAx>
      <c:valAx>
        <c:axId val="368511144"/>
        <c:scaling>
          <c:orientation val="minMax"/>
          <c:max val="100"/>
          <c:min val="0"/>
        </c:scaling>
        <c:delete val="0"/>
        <c:axPos val="t"/>
        <c:majorGridlines/>
        <c:numFmt formatCode="0.0" sourceLinked="1"/>
        <c:majorTickMark val="out"/>
        <c:minorTickMark val="none"/>
        <c:tickLblPos val="nextTo"/>
        <c:crossAx val="368510752"/>
        <c:crosses val="autoZero"/>
        <c:crossBetween val="between"/>
        <c:majorUnit val="20"/>
      </c:valAx>
    </c:plotArea>
    <c:plotVisOnly val="1"/>
    <c:dispBlanksAs val="gap"/>
    <c:showDLblsOverMax val="0"/>
  </c:chart>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2: Diagnose and Investigate </a:t>
            </a:r>
          </a:p>
        </c:rich>
      </c:tx>
      <c:overlay val="0"/>
    </c:title>
    <c:autoTitleDeleted val="0"/>
    <c:plotArea>
      <c:layout>
        <c:manualLayout>
          <c:layoutTarget val="inner"/>
          <c:xMode val="edge"/>
          <c:yMode val="edge"/>
          <c:x val="0.12913461904218496"/>
          <c:y val="0.2904076669315418"/>
          <c:w val="0.78098634409829215"/>
          <c:h val="0.64231404560668448"/>
        </c:manualLayout>
      </c:layout>
      <c:barChart>
        <c:barDir val="bar"/>
        <c:grouping val="clustered"/>
        <c:varyColors val="0"/>
        <c:ser>
          <c:idx val="0"/>
          <c:order val="0"/>
          <c:invertIfNegative val="0"/>
          <c:dLbls>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'!$B$10:$B$12</c:f>
              <c:numCache>
                <c:formatCode>General</c:formatCode>
                <c:ptCount val="3"/>
              </c:numCache>
            </c:numRef>
          </c:cat>
          <c:val>
            <c:numRef>
              <c:f>'Score Summary (Hide) '!$C$10:$C$12</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368511928"/>
        <c:axId val="368512320"/>
      </c:barChart>
      <c:catAx>
        <c:axId val="368511928"/>
        <c:scaling>
          <c:orientation val="maxMin"/>
        </c:scaling>
        <c:delete val="0"/>
        <c:axPos val="l"/>
        <c:title>
          <c:tx>
            <c:rich>
              <a:bodyPr rot="0" vert="horz"/>
              <a:lstStyle/>
              <a:p>
                <a:pPr>
                  <a:defRPr b="0"/>
                </a:pPr>
                <a:r>
                  <a:rPr lang="en-US" b="0"/>
                  <a:t>2.1</a:t>
                </a:r>
              </a:p>
              <a:p>
                <a:pPr>
                  <a:defRPr b="0"/>
                </a:pPr>
                <a:endParaRPr lang="en-US" b="0"/>
              </a:p>
              <a:p>
                <a:pPr>
                  <a:defRPr b="0"/>
                </a:pPr>
                <a:endParaRPr lang="en-US" b="0"/>
              </a:p>
              <a:p>
                <a:pPr>
                  <a:defRPr b="0"/>
                </a:pPr>
                <a:r>
                  <a:rPr lang="en-US" b="0"/>
                  <a:t>2.2</a:t>
                </a:r>
              </a:p>
              <a:p>
                <a:pPr>
                  <a:defRPr b="0"/>
                </a:pPr>
                <a:endParaRPr lang="en-US" b="0"/>
              </a:p>
              <a:p>
                <a:pPr>
                  <a:defRPr b="0"/>
                </a:pPr>
                <a:endParaRPr lang="en-US" b="0"/>
              </a:p>
              <a:p>
                <a:pPr>
                  <a:defRPr b="0"/>
                </a:pPr>
                <a:r>
                  <a:rPr lang="en-US" b="0"/>
                  <a:t>2.3</a:t>
                </a:r>
              </a:p>
            </c:rich>
          </c:tx>
          <c:layout>
            <c:manualLayout>
              <c:xMode val="edge"/>
              <c:yMode val="edge"/>
              <c:x val="2.4154589371980676E-2"/>
              <c:y val="0.34112112797494515"/>
            </c:manualLayout>
          </c:layout>
          <c:overlay val="0"/>
        </c:title>
        <c:numFmt formatCode="#,##0" sourceLinked="0"/>
        <c:majorTickMark val="out"/>
        <c:minorTickMark val="none"/>
        <c:tickLblPos val="nextTo"/>
        <c:txPr>
          <a:bodyPr/>
          <a:lstStyle/>
          <a:p>
            <a:pPr>
              <a:defRPr sz="800"/>
            </a:pPr>
            <a:endParaRPr lang="en-US"/>
          </a:p>
        </c:txPr>
        <c:crossAx val="368512320"/>
        <c:crossesAt val="0"/>
        <c:auto val="1"/>
        <c:lblAlgn val="ctr"/>
        <c:lblOffset val="100"/>
        <c:noMultiLvlLbl val="0"/>
      </c:catAx>
      <c:valAx>
        <c:axId val="368512320"/>
        <c:scaling>
          <c:orientation val="minMax"/>
          <c:max val="100"/>
          <c:min val="0"/>
        </c:scaling>
        <c:delete val="0"/>
        <c:axPos val="t"/>
        <c:majorGridlines/>
        <c:numFmt formatCode="0" sourceLinked="0"/>
        <c:majorTickMark val="out"/>
        <c:minorTickMark val="none"/>
        <c:tickLblPos val="nextTo"/>
        <c:crossAx val="368511928"/>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1: Monitor Health Status </a:t>
            </a:r>
          </a:p>
        </c:rich>
      </c:tx>
      <c:overlay val="0"/>
    </c:title>
    <c:autoTitleDeleted val="0"/>
    <c:plotArea>
      <c:layout>
        <c:manualLayout>
          <c:layoutTarget val="inner"/>
          <c:xMode val="edge"/>
          <c:yMode val="edge"/>
          <c:x val="0.13860543655819246"/>
          <c:y val="0.29141716084565622"/>
          <c:w val="0.77465815024870144"/>
          <c:h val="0.64107068382516041"/>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'!$B$6:$B$8</c:f>
              <c:numCache>
                <c:formatCode>General</c:formatCode>
                <c:ptCount val="3"/>
              </c:numCache>
            </c:numRef>
          </c:cat>
          <c:val>
            <c:numRef>
              <c:f>'Score Summary (Hide) '!$C$6:$C$8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32108424"/>
        <c:axId val="232108816"/>
      </c:barChart>
      <c:catAx>
        <c:axId val="232108424"/>
        <c:scaling>
          <c:orientation val="maxMin"/>
        </c:scaling>
        <c:delete val="0"/>
        <c:axPos val="l"/>
        <c:title>
          <c:tx>
            <c:rich>
              <a:bodyPr rot="0" vert="horz"/>
              <a:lstStyle/>
              <a:p>
                <a:pPr>
                  <a:defRPr b="0"/>
                </a:pPr>
                <a:r>
                  <a:rPr lang="en-US" b="0"/>
                  <a:t>1.1</a:t>
                </a:r>
              </a:p>
              <a:p>
                <a:pPr>
                  <a:defRPr b="0"/>
                </a:pPr>
                <a:endParaRPr lang="en-US" b="0"/>
              </a:p>
              <a:p>
                <a:pPr>
                  <a:defRPr b="0"/>
                </a:pPr>
                <a:endParaRPr lang="en-US" b="0"/>
              </a:p>
              <a:p>
                <a:pPr>
                  <a:defRPr b="0"/>
                </a:pPr>
                <a:r>
                  <a:rPr lang="en-US" b="0"/>
                  <a:t>1.2</a:t>
                </a:r>
              </a:p>
              <a:p>
                <a:pPr>
                  <a:defRPr b="0"/>
                </a:pPr>
                <a:endParaRPr lang="en-US" b="0"/>
              </a:p>
              <a:p>
                <a:pPr>
                  <a:defRPr b="0"/>
                </a:pPr>
                <a:endParaRPr lang="en-US" b="0"/>
              </a:p>
              <a:p>
                <a:pPr>
                  <a:defRPr b="0"/>
                </a:pPr>
                <a:r>
                  <a:rPr lang="en-US" b="0"/>
                  <a:t>1.3</a:t>
                </a:r>
              </a:p>
            </c:rich>
          </c:tx>
          <c:layout>
            <c:manualLayout>
              <c:xMode val="edge"/>
              <c:yMode val="edge"/>
              <c:x val="2.7972027972027972E-2"/>
              <c:y val="0.34985194811813569"/>
            </c:manualLayout>
          </c:layout>
          <c:overlay val="0"/>
        </c:title>
        <c:numFmt formatCode="#,##0" sourceLinked="0"/>
        <c:majorTickMark val="out"/>
        <c:minorTickMark val="none"/>
        <c:tickLblPos val="nextTo"/>
        <c:txPr>
          <a:bodyPr/>
          <a:lstStyle/>
          <a:p>
            <a:pPr>
              <a:defRPr sz="800"/>
            </a:pPr>
            <a:endParaRPr lang="en-US"/>
          </a:p>
        </c:txPr>
        <c:crossAx val="232108816"/>
        <c:crossesAt val="0"/>
        <c:auto val="1"/>
        <c:lblAlgn val="ctr"/>
        <c:lblOffset val="100"/>
        <c:noMultiLvlLbl val="0"/>
      </c:catAx>
      <c:valAx>
        <c:axId val="232108816"/>
        <c:scaling>
          <c:orientation val="minMax"/>
          <c:max val="100"/>
        </c:scaling>
        <c:delete val="0"/>
        <c:axPos val="t"/>
        <c:majorGridlines/>
        <c:numFmt formatCode="0" sourceLinked="0"/>
        <c:majorTickMark val="out"/>
        <c:minorTickMark val="none"/>
        <c:tickLblPos val="nextTo"/>
        <c:crossAx val="232108424"/>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4: Mobilize Partnerships</a:t>
            </a:r>
          </a:p>
        </c:rich>
      </c:tx>
      <c:overlay val="0"/>
    </c:title>
    <c:autoTitleDeleted val="0"/>
    <c:plotArea>
      <c:layout>
        <c:manualLayout>
          <c:layoutTarget val="inner"/>
          <c:xMode val="edge"/>
          <c:yMode val="edge"/>
          <c:x val="0.12430370116778881"/>
          <c:y val="0.2904076669315418"/>
          <c:w val="0.78581726197268831"/>
          <c:h val="0.64231404560668448"/>
        </c:manualLayout>
      </c:layout>
      <c:barChart>
        <c:barDir val="bar"/>
        <c:grouping val="clustered"/>
        <c:varyColors val="0"/>
        <c:ser>
          <c:idx val="0"/>
          <c:order val="0"/>
          <c:invertIfNegative val="0"/>
          <c:dLbls>
            <c:dLbl>
              <c:idx val="0"/>
              <c:layout>
                <c:manualLayout>
                  <c:x val="-9.6834244553741008E-3"/>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'!$B$18:$B$19</c:f>
              <c:numCache>
                <c:formatCode>General</c:formatCode>
                <c:ptCount val="2"/>
              </c:numCache>
            </c:numRef>
          </c:cat>
          <c:val>
            <c:numRef>
              <c:f>'Score Summary (Hide) '!$C$18:$C$19</c:f>
              <c:numCache>
                <c:formatCode>0.00</c:formatCode>
                <c:ptCount val="2"/>
                <c:pt idx="0">
                  <c:v>0</c:v>
                </c:pt>
                <c:pt idx="1">
                  <c:v>0</c:v>
                </c:pt>
              </c:numCache>
            </c:numRef>
          </c:val>
        </c:ser>
        <c:dLbls>
          <c:showLegendKey val="0"/>
          <c:showVal val="0"/>
          <c:showCatName val="0"/>
          <c:showSerName val="0"/>
          <c:showPercent val="0"/>
          <c:showBubbleSize val="0"/>
        </c:dLbls>
        <c:gapWidth val="150"/>
        <c:axId val="232109600"/>
        <c:axId val="232109992"/>
      </c:barChart>
      <c:catAx>
        <c:axId val="232109600"/>
        <c:scaling>
          <c:orientation val="maxMin"/>
        </c:scaling>
        <c:delete val="0"/>
        <c:axPos val="l"/>
        <c:title>
          <c:tx>
            <c:rich>
              <a:bodyPr rot="0" vert="horz"/>
              <a:lstStyle/>
              <a:p>
                <a:pPr>
                  <a:defRPr b="0"/>
                </a:pPr>
                <a:r>
                  <a:rPr lang="en-US" b="0"/>
                  <a:t>4.1</a:t>
                </a:r>
              </a:p>
              <a:p>
                <a:pPr>
                  <a:defRPr b="0"/>
                </a:pPr>
                <a:endParaRPr lang="en-US" b="0"/>
              </a:p>
              <a:p>
                <a:pPr>
                  <a:defRPr b="0"/>
                </a:pPr>
                <a:endParaRPr lang="en-US" b="0"/>
              </a:p>
              <a:p>
                <a:pPr>
                  <a:defRPr b="0"/>
                </a:pPr>
                <a:endParaRPr lang="en-US" b="0"/>
              </a:p>
              <a:p>
                <a:pPr>
                  <a:defRPr b="0"/>
                </a:pPr>
                <a:r>
                  <a:rPr lang="en-US" b="0"/>
                  <a:t>4.2</a:t>
                </a:r>
              </a:p>
            </c:rich>
          </c:tx>
          <c:layout>
            <c:manualLayout>
              <c:xMode val="edge"/>
              <c:yMode val="edge"/>
              <c:x val="2.4154589371980676E-2"/>
              <c:y val="0.41576933318117848"/>
            </c:manualLayout>
          </c:layout>
          <c:overlay val="0"/>
        </c:title>
        <c:numFmt formatCode="#,##0" sourceLinked="0"/>
        <c:majorTickMark val="out"/>
        <c:minorTickMark val="none"/>
        <c:tickLblPos val="nextTo"/>
        <c:txPr>
          <a:bodyPr/>
          <a:lstStyle/>
          <a:p>
            <a:pPr>
              <a:defRPr sz="800"/>
            </a:pPr>
            <a:endParaRPr lang="en-US"/>
          </a:p>
        </c:txPr>
        <c:crossAx val="232109992"/>
        <c:crossesAt val="0"/>
        <c:auto val="1"/>
        <c:lblAlgn val="ctr"/>
        <c:lblOffset val="100"/>
        <c:noMultiLvlLbl val="0"/>
      </c:catAx>
      <c:valAx>
        <c:axId val="232109992"/>
        <c:scaling>
          <c:orientation val="minMax"/>
          <c:max val="100"/>
        </c:scaling>
        <c:delete val="0"/>
        <c:axPos val="t"/>
        <c:majorGridlines/>
        <c:numFmt formatCode="0" sourceLinked="0"/>
        <c:majorTickMark val="out"/>
        <c:minorTickMark val="none"/>
        <c:tickLblPos val="nextTo"/>
        <c:crossAx val="232109600"/>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5: Develop Policies/Plans</a:t>
            </a:r>
          </a:p>
        </c:rich>
      </c:tx>
      <c:overlay val="0"/>
    </c:title>
    <c:autoTitleDeleted val="0"/>
    <c:plotArea>
      <c:layout>
        <c:manualLayout>
          <c:layoutTarget val="inner"/>
          <c:xMode val="edge"/>
          <c:yMode val="edge"/>
          <c:x val="0.14792944588220178"/>
          <c:y val="0.29141716084565622"/>
          <c:w val="0.76533414092469221"/>
          <c:h val="0.64107068382516041"/>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'!$B$21:$B$24</c:f>
              <c:numCache>
                <c:formatCode>General</c:formatCode>
                <c:ptCount val="4"/>
              </c:numCache>
            </c:numRef>
          </c:cat>
          <c:val>
            <c:numRef>
              <c:f>'Score Summary (Hide) '!$C$21:$C$24</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150"/>
        <c:axId val="228149048"/>
        <c:axId val="228149440"/>
      </c:barChart>
      <c:catAx>
        <c:axId val="228149048"/>
        <c:scaling>
          <c:orientation val="maxMin"/>
        </c:scaling>
        <c:delete val="0"/>
        <c:axPos val="l"/>
        <c:title>
          <c:tx>
            <c:rich>
              <a:bodyPr rot="0" vert="horz"/>
              <a:lstStyle/>
              <a:p>
                <a:pPr>
                  <a:defRPr b="0"/>
                </a:pPr>
                <a:r>
                  <a:rPr lang="en-US" b="0"/>
                  <a:t>5.1</a:t>
                </a:r>
              </a:p>
              <a:p>
                <a:pPr>
                  <a:defRPr b="0"/>
                </a:pPr>
                <a:endParaRPr lang="en-US" b="0"/>
              </a:p>
              <a:p>
                <a:pPr>
                  <a:defRPr b="0"/>
                </a:pPr>
                <a:r>
                  <a:rPr lang="en-US" b="0"/>
                  <a:t>5.2</a:t>
                </a:r>
              </a:p>
              <a:p>
                <a:pPr>
                  <a:defRPr b="0"/>
                </a:pPr>
                <a:endParaRPr lang="en-US" b="0"/>
              </a:p>
              <a:p>
                <a:pPr>
                  <a:defRPr b="0"/>
                </a:pPr>
                <a:r>
                  <a:rPr lang="en-US" b="0"/>
                  <a:t>5.3</a:t>
                </a:r>
              </a:p>
              <a:p>
                <a:pPr>
                  <a:defRPr b="0"/>
                </a:pPr>
                <a:endParaRPr lang="en-US" b="0"/>
              </a:p>
              <a:p>
                <a:pPr>
                  <a:defRPr b="0"/>
                </a:pPr>
                <a:r>
                  <a:rPr lang="en-US" b="0"/>
                  <a:t>5.4</a:t>
                </a:r>
              </a:p>
            </c:rich>
          </c:tx>
          <c:layout>
            <c:manualLayout>
              <c:xMode val="edge"/>
              <c:yMode val="edge"/>
              <c:x val="2.3309992825291302E-2"/>
              <c:y val="0.34056847159507903"/>
            </c:manualLayout>
          </c:layout>
          <c:overlay val="0"/>
        </c:title>
        <c:numFmt formatCode="#,##0" sourceLinked="0"/>
        <c:majorTickMark val="out"/>
        <c:minorTickMark val="none"/>
        <c:tickLblPos val="nextTo"/>
        <c:txPr>
          <a:bodyPr/>
          <a:lstStyle/>
          <a:p>
            <a:pPr>
              <a:defRPr sz="800"/>
            </a:pPr>
            <a:endParaRPr lang="en-US"/>
          </a:p>
        </c:txPr>
        <c:crossAx val="228149440"/>
        <c:crossesAt val="0"/>
        <c:auto val="1"/>
        <c:lblAlgn val="ctr"/>
        <c:lblOffset val="100"/>
        <c:noMultiLvlLbl val="0"/>
      </c:catAx>
      <c:valAx>
        <c:axId val="228149440"/>
        <c:scaling>
          <c:orientation val="minMax"/>
          <c:max val="100"/>
        </c:scaling>
        <c:delete val="0"/>
        <c:axPos val="t"/>
        <c:majorGridlines/>
        <c:numFmt formatCode="0" sourceLinked="0"/>
        <c:majorTickMark val="out"/>
        <c:minorTickMark val="none"/>
        <c:tickLblPos val="nextTo"/>
        <c:crossAx val="228149048"/>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3: Educate/Empower</a:t>
            </a:r>
          </a:p>
        </c:rich>
      </c:tx>
      <c:overlay val="0"/>
    </c:title>
    <c:autoTitleDeleted val="0"/>
    <c:plotArea>
      <c:layout>
        <c:manualLayout>
          <c:layoutTarget val="inner"/>
          <c:xMode val="edge"/>
          <c:yMode val="edge"/>
          <c:x val="0.13860543655819246"/>
          <c:y val="0.29141716084565622"/>
          <c:w val="0.77465815024870144"/>
          <c:h val="0.64107068382516041"/>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'!$B$14:$B$16</c:f>
              <c:numCache>
                <c:formatCode>General</c:formatCode>
                <c:ptCount val="3"/>
              </c:numCache>
            </c:numRef>
          </c:cat>
          <c:val>
            <c:numRef>
              <c:f>'Score Summary (Hide) '!$C$14:$C$16</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32110776"/>
        <c:axId val="232111168"/>
      </c:barChart>
      <c:catAx>
        <c:axId val="232110776"/>
        <c:scaling>
          <c:orientation val="maxMin"/>
        </c:scaling>
        <c:delete val="0"/>
        <c:axPos val="l"/>
        <c:title>
          <c:tx>
            <c:rich>
              <a:bodyPr rot="0" vert="horz"/>
              <a:lstStyle/>
              <a:p>
                <a:pPr>
                  <a:defRPr b="0"/>
                </a:pPr>
                <a:r>
                  <a:rPr lang="en-US" b="0"/>
                  <a:t>3.1</a:t>
                </a:r>
              </a:p>
              <a:p>
                <a:pPr>
                  <a:defRPr b="0"/>
                </a:pPr>
                <a:endParaRPr lang="en-US" b="0"/>
              </a:p>
              <a:p>
                <a:pPr>
                  <a:defRPr b="0"/>
                </a:pPr>
                <a:endParaRPr lang="en-US" b="0"/>
              </a:p>
              <a:p>
                <a:pPr>
                  <a:defRPr b="0"/>
                </a:pPr>
                <a:r>
                  <a:rPr lang="en-US" b="0"/>
                  <a:t>3.2</a:t>
                </a:r>
              </a:p>
              <a:p>
                <a:pPr>
                  <a:defRPr b="0"/>
                </a:pPr>
                <a:endParaRPr lang="en-US" b="0"/>
              </a:p>
              <a:p>
                <a:pPr>
                  <a:defRPr b="0"/>
                </a:pPr>
                <a:endParaRPr lang="en-US" b="0"/>
              </a:p>
              <a:p>
                <a:pPr>
                  <a:defRPr b="0"/>
                </a:pPr>
                <a:r>
                  <a:rPr lang="en-US" b="0"/>
                  <a:t>3.3</a:t>
                </a:r>
              </a:p>
            </c:rich>
          </c:tx>
          <c:layout>
            <c:manualLayout>
              <c:xMode val="edge"/>
              <c:yMode val="edge"/>
              <c:x val="2.3310023310023312E-2"/>
              <c:y val="0.34056876385597429"/>
            </c:manualLayout>
          </c:layout>
          <c:overlay val="0"/>
        </c:title>
        <c:numFmt formatCode="#,##0" sourceLinked="0"/>
        <c:majorTickMark val="out"/>
        <c:minorTickMark val="none"/>
        <c:tickLblPos val="nextTo"/>
        <c:txPr>
          <a:bodyPr/>
          <a:lstStyle/>
          <a:p>
            <a:pPr>
              <a:defRPr sz="800"/>
            </a:pPr>
            <a:endParaRPr lang="en-US"/>
          </a:p>
        </c:txPr>
        <c:crossAx val="232111168"/>
        <c:crossesAt val="0"/>
        <c:auto val="1"/>
        <c:lblAlgn val="ctr"/>
        <c:lblOffset val="100"/>
        <c:noMultiLvlLbl val="0"/>
      </c:catAx>
      <c:valAx>
        <c:axId val="232111168"/>
        <c:scaling>
          <c:orientation val="minMax"/>
          <c:max val="100"/>
        </c:scaling>
        <c:delete val="0"/>
        <c:axPos val="t"/>
        <c:majorGridlines/>
        <c:numFmt formatCode="0" sourceLinked="0"/>
        <c:majorTickMark val="out"/>
        <c:minorTickMark val="none"/>
        <c:tickLblPos val="nextTo"/>
        <c:crossAx val="232110776"/>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6: Enforce Laws </a:t>
            </a:r>
          </a:p>
        </c:rich>
      </c:tx>
      <c:overlay val="0"/>
    </c:title>
    <c:autoTitleDeleted val="0"/>
    <c:plotArea>
      <c:layout>
        <c:manualLayout>
          <c:layoutTarget val="inner"/>
          <c:xMode val="edge"/>
          <c:yMode val="edge"/>
          <c:x val="0.13900632054709247"/>
          <c:y val="0.2904076669315418"/>
          <c:w val="0.77097874191740656"/>
          <c:h val="0.64231404560668448"/>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'!$B$26:$B$28</c:f>
              <c:numCache>
                <c:formatCode>General</c:formatCode>
                <c:ptCount val="3"/>
              </c:numCache>
            </c:numRef>
          </c:cat>
          <c:val>
            <c:numRef>
              <c:f>'Score Summary (Hide) '!$C$26:$C$28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30832344"/>
        <c:axId val="230832736"/>
      </c:barChart>
      <c:catAx>
        <c:axId val="230832344"/>
        <c:scaling>
          <c:orientation val="maxMin"/>
        </c:scaling>
        <c:delete val="0"/>
        <c:axPos val="l"/>
        <c:title>
          <c:tx>
            <c:rich>
              <a:bodyPr rot="0" vert="horz"/>
              <a:lstStyle/>
              <a:p>
                <a:pPr>
                  <a:defRPr b="0"/>
                </a:pPr>
                <a:r>
                  <a:rPr lang="en-US" b="0"/>
                  <a:t>6.1</a:t>
                </a:r>
              </a:p>
              <a:p>
                <a:pPr>
                  <a:defRPr b="0"/>
                </a:pPr>
                <a:endParaRPr lang="en-US" b="0"/>
              </a:p>
              <a:p>
                <a:pPr>
                  <a:defRPr b="0"/>
                </a:pPr>
                <a:endParaRPr lang="en-US" b="0"/>
              </a:p>
              <a:p>
                <a:pPr>
                  <a:defRPr b="0"/>
                </a:pPr>
                <a:r>
                  <a:rPr lang="en-US" b="0"/>
                  <a:t>6.2</a:t>
                </a:r>
              </a:p>
              <a:p>
                <a:pPr>
                  <a:defRPr b="0"/>
                </a:pPr>
                <a:endParaRPr lang="en-US" b="0"/>
              </a:p>
              <a:p>
                <a:pPr>
                  <a:defRPr b="0"/>
                </a:pPr>
                <a:endParaRPr lang="en-US" b="0"/>
              </a:p>
              <a:p>
                <a:pPr>
                  <a:defRPr b="0"/>
                </a:pPr>
                <a:r>
                  <a:rPr lang="en-US" b="0"/>
                  <a:t>6.3</a:t>
                </a:r>
              </a:p>
            </c:rich>
          </c:tx>
          <c:layout>
            <c:manualLayout>
              <c:xMode val="edge"/>
              <c:yMode val="edge"/>
              <c:x val="2.4191106546464301E-2"/>
              <c:y val="0.3472372475179733"/>
            </c:manualLayout>
          </c:layout>
          <c:overlay val="0"/>
        </c:title>
        <c:numFmt formatCode="#,##0" sourceLinked="0"/>
        <c:majorTickMark val="out"/>
        <c:minorTickMark val="none"/>
        <c:tickLblPos val="nextTo"/>
        <c:txPr>
          <a:bodyPr/>
          <a:lstStyle/>
          <a:p>
            <a:pPr>
              <a:defRPr sz="800"/>
            </a:pPr>
            <a:endParaRPr lang="en-US"/>
          </a:p>
        </c:txPr>
        <c:crossAx val="230832736"/>
        <c:crossesAt val="0"/>
        <c:auto val="1"/>
        <c:lblAlgn val="ctr"/>
        <c:lblOffset val="100"/>
        <c:noMultiLvlLbl val="0"/>
      </c:catAx>
      <c:valAx>
        <c:axId val="230832736"/>
        <c:scaling>
          <c:orientation val="minMax"/>
          <c:max val="100"/>
        </c:scaling>
        <c:delete val="0"/>
        <c:axPos val="t"/>
        <c:majorGridlines/>
        <c:numFmt formatCode="0" sourceLinked="0"/>
        <c:majorTickMark val="out"/>
        <c:minorTickMark val="none"/>
        <c:tickLblPos val="nextTo"/>
        <c:crossAx val="230832344"/>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5: Develop Policies/Plans</a:t>
            </a:r>
          </a:p>
        </c:rich>
      </c:tx>
      <c:overlay val="0"/>
    </c:title>
    <c:autoTitleDeleted val="0"/>
    <c:plotArea>
      <c:layout>
        <c:manualLayout>
          <c:layoutTarget val="inner"/>
          <c:xMode val="edge"/>
          <c:yMode val="edge"/>
          <c:x val="0.14792944588220178"/>
          <c:y val="0.29141716084565622"/>
          <c:w val="0.76533414092469221"/>
          <c:h val="0.64107068382516041"/>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'!$B$21:$B$24</c:f>
              <c:numCache>
                <c:formatCode>General</c:formatCode>
                <c:ptCount val="4"/>
              </c:numCache>
            </c:numRef>
          </c:cat>
          <c:val>
            <c:numRef>
              <c:f>'Score Summary (Hide) '!$C$21:$C$24</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150"/>
        <c:axId val="230833520"/>
        <c:axId val="230833912"/>
      </c:barChart>
      <c:catAx>
        <c:axId val="230833520"/>
        <c:scaling>
          <c:orientation val="maxMin"/>
        </c:scaling>
        <c:delete val="0"/>
        <c:axPos val="l"/>
        <c:title>
          <c:tx>
            <c:rich>
              <a:bodyPr rot="0" vert="horz"/>
              <a:lstStyle/>
              <a:p>
                <a:pPr>
                  <a:defRPr b="0"/>
                </a:pPr>
                <a:r>
                  <a:rPr lang="en-US" b="0"/>
                  <a:t>5.1</a:t>
                </a:r>
              </a:p>
              <a:p>
                <a:pPr>
                  <a:defRPr b="0"/>
                </a:pPr>
                <a:endParaRPr lang="en-US" b="0"/>
              </a:p>
              <a:p>
                <a:pPr>
                  <a:defRPr b="0"/>
                </a:pPr>
                <a:r>
                  <a:rPr lang="en-US" b="0"/>
                  <a:t>5.2</a:t>
                </a:r>
              </a:p>
              <a:p>
                <a:pPr>
                  <a:defRPr b="0"/>
                </a:pPr>
                <a:endParaRPr lang="en-US" b="0"/>
              </a:p>
              <a:p>
                <a:pPr>
                  <a:defRPr b="0"/>
                </a:pPr>
                <a:r>
                  <a:rPr lang="en-US" b="0"/>
                  <a:t>5.3</a:t>
                </a:r>
              </a:p>
              <a:p>
                <a:pPr>
                  <a:defRPr b="0"/>
                </a:pPr>
                <a:endParaRPr lang="en-US" b="0"/>
              </a:p>
              <a:p>
                <a:pPr>
                  <a:defRPr b="0"/>
                </a:pPr>
                <a:r>
                  <a:rPr lang="en-US" b="0"/>
                  <a:t>5.4</a:t>
                </a:r>
              </a:p>
            </c:rich>
          </c:tx>
          <c:layout>
            <c:manualLayout>
              <c:xMode val="edge"/>
              <c:yMode val="edge"/>
              <c:x val="2.3310023310023312E-2"/>
              <c:y val="0.34056880571088038"/>
            </c:manualLayout>
          </c:layout>
          <c:overlay val="0"/>
        </c:title>
        <c:numFmt formatCode="#,##0" sourceLinked="0"/>
        <c:majorTickMark val="out"/>
        <c:minorTickMark val="none"/>
        <c:tickLblPos val="nextTo"/>
        <c:txPr>
          <a:bodyPr/>
          <a:lstStyle/>
          <a:p>
            <a:pPr>
              <a:defRPr sz="800"/>
            </a:pPr>
            <a:endParaRPr lang="en-US"/>
          </a:p>
        </c:txPr>
        <c:crossAx val="230833912"/>
        <c:crossesAt val="0"/>
        <c:auto val="1"/>
        <c:lblAlgn val="ctr"/>
        <c:lblOffset val="100"/>
        <c:noMultiLvlLbl val="0"/>
      </c:catAx>
      <c:valAx>
        <c:axId val="230833912"/>
        <c:scaling>
          <c:orientation val="minMax"/>
          <c:max val="100"/>
        </c:scaling>
        <c:delete val="0"/>
        <c:axPos val="t"/>
        <c:majorGridlines/>
        <c:numFmt formatCode="0" sourceLinked="0"/>
        <c:majorTickMark val="out"/>
        <c:minorTickMark val="none"/>
        <c:tickLblPos val="nextTo"/>
        <c:crossAx val="230833520"/>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8: Assure Workforce </a:t>
            </a:r>
          </a:p>
        </c:rich>
      </c:tx>
      <c:overlay val="0"/>
    </c:title>
    <c:autoTitleDeleted val="0"/>
    <c:plotArea>
      <c:layout>
        <c:manualLayout>
          <c:layoutTarget val="inner"/>
          <c:xMode val="edge"/>
          <c:yMode val="edge"/>
          <c:x val="0.148682765375547"/>
          <c:y val="0.2904076669315418"/>
          <c:w val="0.76130229708895203"/>
          <c:h val="0.64231404560668448"/>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'!$B$33:$B$36</c:f>
              <c:numCache>
                <c:formatCode>General</c:formatCode>
                <c:ptCount val="4"/>
              </c:numCache>
            </c:numRef>
          </c:cat>
          <c:val>
            <c:numRef>
              <c:f>'Score Summary (Hide) '!$C$33:$C$36</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150"/>
        <c:axId val="230834696"/>
        <c:axId val="230835088"/>
      </c:barChart>
      <c:catAx>
        <c:axId val="230834696"/>
        <c:scaling>
          <c:orientation val="maxMin"/>
        </c:scaling>
        <c:delete val="0"/>
        <c:axPos val="l"/>
        <c:title>
          <c:tx>
            <c:rich>
              <a:bodyPr rot="0" vert="horz"/>
              <a:lstStyle/>
              <a:p>
                <a:pPr>
                  <a:defRPr b="0"/>
                </a:pPr>
                <a:r>
                  <a:rPr lang="en-US" b="0"/>
                  <a:t>8.1</a:t>
                </a:r>
              </a:p>
              <a:p>
                <a:pPr>
                  <a:defRPr b="0"/>
                </a:pPr>
                <a:endParaRPr lang="en-US" b="0"/>
              </a:p>
              <a:p>
                <a:pPr>
                  <a:defRPr b="0"/>
                </a:pPr>
                <a:r>
                  <a:rPr lang="en-US" b="0"/>
                  <a:t>8.2</a:t>
                </a:r>
              </a:p>
              <a:p>
                <a:pPr>
                  <a:defRPr b="0"/>
                </a:pPr>
                <a:endParaRPr lang="en-US" b="0"/>
              </a:p>
              <a:p>
                <a:pPr>
                  <a:defRPr b="0"/>
                </a:pPr>
                <a:r>
                  <a:rPr lang="en-US" b="0"/>
                  <a:t>8.3</a:t>
                </a:r>
              </a:p>
              <a:p>
                <a:pPr>
                  <a:defRPr b="0"/>
                </a:pPr>
                <a:endParaRPr lang="en-US" b="0"/>
              </a:p>
              <a:p>
                <a:pPr>
                  <a:defRPr b="0"/>
                </a:pPr>
                <a:r>
                  <a:rPr lang="en-US" b="0"/>
                  <a:t>8.4</a:t>
                </a:r>
              </a:p>
            </c:rich>
          </c:tx>
          <c:layout>
            <c:manualLayout>
              <c:xMode val="edge"/>
              <c:yMode val="edge"/>
              <c:x val="2.4191106546464301E-2"/>
              <c:y val="0.34112112797494515"/>
            </c:manualLayout>
          </c:layout>
          <c:overlay val="0"/>
        </c:title>
        <c:numFmt formatCode="#,##0" sourceLinked="0"/>
        <c:majorTickMark val="out"/>
        <c:minorTickMark val="none"/>
        <c:tickLblPos val="nextTo"/>
        <c:txPr>
          <a:bodyPr/>
          <a:lstStyle/>
          <a:p>
            <a:pPr>
              <a:defRPr sz="800"/>
            </a:pPr>
            <a:endParaRPr lang="en-US"/>
          </a:p>
        </c:txPr>
        <c:crossAx val="230835088"/>
        <c:crossesAt val="0"/>
        <c:auto val="1"/>
        <c:lblAlgn val="ctr"/>
        <c:lblOffset val="100"/>
        <c:noMultiLvlLbl val="0"/>
      </c:catAx>
      <c:valAx>
        <c:axId val="230835088"/>
        <c:scaling>
          <c:orientation val="minMax"/>
          <c:max val="100"/>
        </c:scaling>
        <c:delete val="0"/>
        <c:axPos val="t"/>
        <c:majorGridlines/>
        <c:numFmt formatCode="0" sourceLinked="0"/>
        <c:majorTickMark val="out"/>
        <c:minorTickMark val="none"/>
        <c:tickLblPos val="nextTo"/>
        <c:crossAx val="230834696"/>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7: Link to Health Services</a:t>
            </a:r>
          </a:p>
        </c:rich>
      </c:tx>
      <c:overlay val="0"/>
    </c:title>
    <c:autoTitleDeleted val="0"/>
    <c:plotArea>
      <c:layout>
        <c:manualLayout>
          <c:layoutTarget val="inner"/>
          <c:xMode val="edge"/>
          <c:yMode val="edge"/>
          <c:x val="0.13394343189618779"/>
          <c:y val="0.29141716084565622"/>
          <c:w val="0.77932015491070605"/>
          <c:h val="0.64107068382516041"/>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'!$B$30:$B$31</c:f>
              <c:numCache>
                <c:formatCode>General</c:formatCode>
                <c:ptCount val="2"/>
              </c:numCache>
            </c:numRef>
          </c:cat>
          <c:val>
            <c:numRef>
              <c:f>'Score Summary (Hide) '!$C$30:$C$31</c:f>
              <c:numCache>
                <c:formatCode>0.00</c:formatCode>
                <c:ptCount val="2"/>
                <c:pt idx="0">
                  <c:v>0</c:v>
                </c:pt>
                <c:pt idx="1">
                  <c:v>0</c:v>
                </c:pt>
              </c:numCache>
            </c:numRef>
          </c:val>
        </c:ser>
        <c:dLbls>
          <c:showLegendKey val="0"/>
          <c:showVal val="0"/>
          <c:showCatName val="0"/>
          <c:showSerName val="0"/>
          <c:showPercent val="0"/>
          <c:showBubbleSize val="0"/>
        </c:dLbls>
        <c:gapWidth val="150"/>
        <c:axId val="230835872"/>
        <c:axId val="230684872"/>
      </c:barChart>
      <c:catAx>
        <c:axId val="230835872"/>
        <c:scaling>
          <c:orientation val="maxMin"/>
        </c:scaling>
        <c:delete val="0"/>
        <c:axPos val="l"/>
        <c:title>
          <c:tx>
            <c:rich>
              <a:bodyPr rot="0" vert="horz"/>
              <a:lstStyle/>
              <a:p>
                <a:pPr>
                  <a:defRPr b="0"/>
                </a:pPr>
                <a:r>
                  <a:rPr lang="en-US" b="0"/>
                  <a:t>7.1</a:t>
                </a:r>
              </a:p>
              <a:p>
                <a:pPr>
                  <a:defRPr b="0"/>
                </a:pPr>
                <a:endParaRPr lang="en-US" b="0"/>
              </a:p>
              <a:p>
                <a:pPr>
                  <a:defRPr b="0"/>
                </a:pPr>
                <a:endParaRPr lang="en-US" b="0"/>
              </a:p>
              <a:p>
                <a:pPr>
                  <a:defRPr b="0"/>
                </a:pPr>
                <a:endParaRPr lang="en-US" b="0"/>
              </a:p>
              <a:p>
                <a:pPr>
                  <a:defRPr b="0"/>
                </a:pPr>
                <a:r>
                  <a:rPr lang="en-US" b="0"/>
                  <a:t>7.2</a:t>
                </a:r>
              </a:p>
            </c:rich>
          </c:tx>
          <c:layout>
            <c:manualLayout>
              <c:xMode val="edge"/>
              <c:yMode val="edge"/>
              <c:x val="2.3310023310023312E-2"/>
              <c:y val="0.41547668860233045"/>
            </c:manualLayout>
          </c:layout>
          <c:overlay val="0"/>
        </c:title>
        <c:numFmt formatCode="#,##0" sourceLinked="0"/>
        <c:majorTickMark val="out"/>
        <c:minorTickMark val="none"/>
        <c:tickLblPos val="nextTo"/>
        <c:txPr>
          <a:bodyPr/>
          <a:lstStyle/>
          <a:p>
            <a:pPr>
              <a:defRPr sz="800"/>
            </a:pPr>
            <a:endParaRPr lang="en-US"/>
          </a:p>
        </c:txPr>
        <c:crossAx val="230684872"/>
        <c:crossesAt val="0"/>
        <c:auto val="1"/>
        <c:lblAlgn val="ctr"/>
        <c:lblOffset val="100"/>
        <c:noMultiLvlLbl val="0"/>
      </c:catAx>
      <c:valAx>
        <c:axId val="230684872"/>
        <c:scaling>
          <c:orientation val="minMax"/>
          <c:max val="100"/>
        </c:scaling>
        <c:delete val="0"/>
        <c:axPos val="t"/>
        <c:majorGridlines/>
        <c:numFmt formatCode="0" sourceLinked="0"/>
        <c:majorTickMark val="out"/>
        <c:minorTickMark val="none"/>
        <c:tickLblPos val="nextTo"/>
        <c:crossAx val="230835872"/>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10: Research/Innovations</a:t>
            </a:r>
          </a:p>
        </c:rich>
      </c:tx>
      <c:overlay val="0"/>
    </c:title>
    <c:autoTitleDeleted val="0"/>
    <c:plotArea>
      <c:layout>
        <c:manualLayout>
          <c:layoutTarget val="inner"/>
          <c:xMode val="edge"/>
          <c:yMode val="edge"/>
          <c:x val="0.15411029732182174"/>
          <c:y val="0.2904076669315418"/>
          <c:w val="0.75572813281529638"/>
          <c:h val="0.64231404560668448"/>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'!$B$42:$B$44</c:f>
              <c:numCache>
                <c:formatCode>General</c:formatCode>
                <c:ptCount val="3"/>
              </c:numCache>
            </c:numRef>
          </c:cat>
          <c:val>
            <c:numRef>
              <c:f>'Score Summary (Hide) '!$C$42:$C$44</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30685656"/>
        <c:axId val="230686048"/>
      </c:barChart>
      <c:catAx>
        <c:axId val="230685656"/>
        <c:scaling>
          <c:orientation val="maxMin"/>
        </c:scaling>
        <c:delete val="0"/>
        <c:axPos val="l"/>
        <c:title>
          <c:tx>
            <c:rich>
              <a:bodyPr rot="0" vert="horz"/>
              <a:lstStyle/>
              <a:p>
                <a:pPr>
                  <a:defRPr b="0"/>
                </a:pPr>
                <a:r>
                  <a:rPr lang="en-US" b="0"/>
                  <a:t>10.1</a:t>
                </a:r>
              </a:p>
              <a:p>
                <a:pPr>
                  <a:defRPr b="0"/>
                </a:pPr>
                <a:endParaRPr lang="en-US" b="0"/>
              </a:p>
              <a:p>
                <a:pPr>
                  <a:defRPr b="0"/>
                </a:pPr>
                <a:endParaRPr lang="en-US" b="0"/>
              </a:p>
              <a:p>
                <a:pPr>
                  <a:defRPr b="0"/>
                </a:pPr>
                <a:r>
                  <a:rPr lang="en-US" b="0"/>
                  <a:t>10.2</a:t>
                </a:r>
              </a:p>
              <a:p>
                <a:pPr>
                  <a:defRPr b="0"/>
                </a:pPr>
                <a:endParaRPr lang="en-US" b="0"/>
              </a:p>
              <a:p>
                <a:pPr>
                  <a:defRPr b="0"/>
                </a:pPr>
                <a:endParaRPr lang="en-US" b="0"/>
              </a:p>
              <a:p>
                <a:pPr>
                  <a:defRPr b="0"/>
                </a:pPr>
                <a:r>
                  <a:rPr lang="en-US" b="0"/>
                  <a:t>10.3</a:t>
                </a:r>
              </a:p>
            </c:rich>
          </c:tx>
          <c:layout>
            <c:manualLayout>
              <c:xMode val="edge"/>
              <c:yMode val="edge"/>
              <c:x val="2.4230589358148411E-2"/>
              <c:y val="0.34112112797494515"/>
            </c:manualLayout>
          </c:layout>
          <c:overlay val="0"/>
        </c:title>
        <c:numFmt formatCode="#,##0" sourceLinked="0"/>
        <c:majorTickMark val="out"/>
        <c:minorTickMark val="none"/>
        <c:tickLblPos val="nextTo"/>
        <c:txPr>
          <a:bodyPr/>
          <a:lstStyle/>
          <a:p>
            <a:pPr>
              <a:defRPr sz="800"/>
            </a:pPr>
            <a:endParaRPr lang="en-US"/>
          </a:p>
        </c:txPr>
        <c:crossAx val="230686048"/>
        <c:crossesAt val="0"/>
        <c:auto val="1"/>
        <c:lblAlgn val="ctr"/>
        <c:lblOffset val="100"/>
        <c:noMultiLvlLbl val="0"/>
      </c:catAx>
      <c:valAx>
        <c:axId val="230686048"/>
        <c:scaling>
          <c:orientation val="minMax"/>
          <c:max val="100"/>
        </c:scaling>
        <c:delete val="0"/>
        <c:axPos val="t"/>
        <c:majorGridlines/>
        <c:numFmt formatCode="0" sourceLinked="0"/>
        <c:majorTickMark val="out"/>
        <c:minorTickMark val="none"/>
        <c:tickLblPos val="nextTo"/>
        <c:crossAx val="230685656"/>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9: Evaluate Services</a:t>
            </a:r>
          </a:p>
        </c:rich>
      </c:tx>
      <c:overlay val="0"/>
    </c:title>
    <c:autoTitleDeleted val="0"/>
    <c:plotArea>
      <c:layout>
        <c:manualLayout>
          <c:layoutTarget val="inner"/>
          <c:xMode val="edge"/>
          <c:yMode val="edge"/>
          <c:x val="0.13394343189618779"/>
          <c:y val="0.29141716084565622"/>
          <c:w val="0.77932015491070605"/>
          <c:h val="0.64107068382516041"/>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'!$B$38:$B$40</c:f>
              <c:numCache>
                <c:formatCode>General</c:formatCode>
                <c:ptCount val="3"/>
              </c:numCache>
            </c:numRef>
          </c:cat>
          <c:val>
            <c:numRef>
              <c:f>'Score Summary (Hide) '!$C$38:$C$40</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30686832"/>
        <c:axId val="230687224"/>
      </c:barChart>
      <c:catAx>
        <c:axId val="230686832"/>
        <c:scaling>
          <c:orientation val="maxMin"/>
        </c:scaling>
        <c:delete val="0"/>
        <c:axPos val="l"/>
        <c:title>
          <c:tx>
            <c:rich>
              <a:bodyPr rot="0" vert="horz"/>
              <a:lstStyle/>
              <a:p>
                <a:pPr>
                  <a:defRPr b="0"/>
                </a:pPr>
                <a:r>
                  <a:rPr lang="en-US" b="0"/>
                  <a:t>9.1</a:t>
                </a:r>
              </a:p>
              <a:p>
                <a:pPr>
                  <a:defRPr b="0"/>
                </a:pPr>
                <a:endParaRPr lang="en-US" b="0"/>
              </a:p>
              <a:p>
                <a:pPr>
                  <a:defRPr b="0"/>
                </a:pPr>
                <a:endParaRPr lang="en-US" b="0"/>
              </a:p>
              <a:p>
                <a:pPr>
                  <a:defRPr b="0"/>
                </a:pPr>
                <a:r>
                  <a:rPr lang="en-US" b="0"/>
                  <a:t>9.2</a:t>
                </a:r>
              </a:p>
              <a:p>
                <a:pPr>
                  <a:defRPr b="0"/>
                </a:pPr>
                <a:endParaRPr lang="en-US" b="0"/>
              </a:p>
              <a:p>
                <a:pPr>
                  <a:defRPr b="0"/>
                </a:pPr>
                <a:endParaRPr lang="en-US" b="0"/>
              </a:p>
              <a:p>
                <a:pPr>
                  <a:defRPr b="0"/>
                </a:pPr>
                <a:r>
                  <a:rPr lang="en-US" b="0"/>
                  <a:t>9.3</a:t>
                </a:r>
              </a:p>
            </c:rich>
          </c:tx>
          <c:layout>
            <c:manualLayout>
              <c:xMode val="edge"/>
              <c:yMode val="edge"/>
              <c:x val="2.3310023310023312E-2"/>
              <c:y val="0.34056880571088038"/>
            </c:manualLayout>
          </c:layout>
          <c:overlay val="0"/>
        </c:title>
        <c:numFmt formatCode="#,##0" sourceLinked="0"/>
        <c:majorTickMark val="out"/>
        <c:minorTickMark val="none"/>
        <c:tickLblPos val="nextTo"/>
        <c:txPr>
          <a:bodyPr/>
          <a:lstStyle/>
          <a:p>
            <a:pPr>
              <a:defRPr sz="800"/>
            </a:pPr>
            <a:endParaRPr lang="en-US"/>
          </a:p>
        </c:txPr>
        <c:crossAx val="230687224"/>
        <c:crossesAt val="0"/>
        <c:auto val="1"/>
        <c:lblAlgn val="ctr"/>
        <c:lblOffset val="100"/>
        <c:noMultiLvlLbl val="0"/>
      </c:catAx>
      <c:valAx>
        <c:axId val="230687224"/>
        <c:scaling>
          <c:orientation val="minMax"/>
          <c:max val="100"/>
        </c:scaling>
        <c:delete val="0"/>
        <c:axPos val="t"/>
        <c:majorGridlines/>
        <c:numFmt formatCode="0" sourceLinked="0"/>
        <c:majorTickMark val="out"/>
        <c:minorTickMark val="none"/>
        <c:tickLblPos val="nextTo"/>
        <c:crossAx val="230686832"/>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1 - Monitor Health Status </a:t>
            </a:r>
            <a:endParaRPr lang="en-US" sz="1100">
              <a:effectLst/>
              <a:latin typeface="+mn-lt"/>
            </a:endParaRPr>
          </a:p>
        </c:rich>
      </c:tx>
      <c:layout>
        <c:manualLayout>
          <c:xMode val="edge"/>
          <c:yMode val="edge"/>
          <c:x val="0.15831179639130472"/>
          <c:y val="1.2374181382666972E-2"/>
        </c:manualLayout>
      </c:layout>
      <c:overlay val="0"/>
    </c:title>
    <c:autoTitleDeleted val="0"/>
    <c:plotArea>
      <c:layout>
        <c:manualLayout>
          <c:layoutTarget val="inner"/>
          <c:xMode val="edge"/>
          <c:yMode val="edge"/>
          <c:x val="0.15937748026195214"/>
          <c:y val="0.17034810814181556"/>
          <c:w val="0.65562883217276269"/>
          <c:h val="0.59913876679667821"/>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1.1</c:v>
          </c:tx>
          <c:spPr>
            <a:ln w="28575">
              <a:noFill/>
            </a:ln>
          </c:spPr>
          <c:marker>
            <c:symbol val="square"/>
            <c:size val="7"/>
            <c:spPr>
              <a:solidFill>
                <a:srgbClr val="C00000"/>
              </a:solidFill>
            </c:spPr>
          </c:marker>
          <c:xVal>
            <c:numRef>
              <c:f>'Score Summary (Hide) '!$C$6</c:f>
            </c:numRef>
          </c:xVal>
          <c:yVal>
            <c:numRef>
              <c:f>'Score Summary (Hide) '!$F$6</c:f>
              <c:numCache>
                <c:formatCode>0.00</c:formatCode>
                <c:ptCount val="1"/>
                <c:pt idx="0">
                  <c:v>0</c:v>
                </c:pt>
              </c:numCache>
            </c:numRef>
          </c:yVal>
          <c:smooth val="0"/>
        </c:ser>
        <c:ser>
          <c:idx val="2"/>
          <c:order val="2"/>
          <c:tx>
            <c:v>1.2</c:v>
          </c:tx>
          <c:spPr>
            <a:ln>
              <a:noFill/>
            </a:ln>
          </c:spPr>
          <c:marker>
            <c:spPr>
              <a:solidFill>
                <a:srgbClr val="92D050"/>
              </a:solidFill>
            </c:spPr>
          </c:marker>
          <c:xVal>
            <c:numRef>
              <c:f>'Score Summary (Hide) '!$C$7</c:f>
            </c:numRef>
          </c:xVal>
          <c:yVal>
            <c:numRef>
              <c:f>'Score Summary (Hide) '!$F$7</c:f>
              <c:numCache>
                <c:formatCode>0.00</c:formatCode>
                <c:ptCount val="1"/>
                <c:pt idx="0">
                  <c:v>0</c:v>
                </c:pt>
              </c:numCache>
            </c:numRef>
          </c:yVal>
          <c:smooth val="0"/>
        </c:ser>
        <c:ser>
          <c:idx val="3"/>
          <c:order val="3"/>
          <c:tx>
            <c:v>1.3</c:v>
          </c:tx>
          <c:spPr>
            <a:ln w="28575">
              <a:noFill/>
            </a:ln>
          </c:spPr>
          <c:marker>
            <c:symbol val="diamond"/>
            <c:size val="7"/>
            <c:spPr>
              <a:solidFill>
                <a:srgbClr val="7030A0"/>
              </a:solidFill>
            </c:spPr>
          </c:marker>
          <c:xVal>
            <c:numRef>
              <c:f>'Score Summary (Hide) '!$C$8</c:f>
            </c:numRef>
          </c:xVal>
          <c:yVal>
            <c:numRef>
              <c:f>'Score Summary (Hide) '!$F$8</c:f>
              <c:numCache>
                <c:formatCode>0.00</c:formatCode>
                <c:ptCount val="1"/>
                <c:pt idx="0">
                  <c:v>0</c:v>
                </c:pt>
              </c:numCache>
            </c:numRef>
          </c:yVal>
          <c:smooth val="0"/>
        </c:ser>
        <c:dLbls>
          <c:showLegendKey val="0"/>
          <c:showVal val="0"/>
          <c:showCatName val="0"/>
          <c:showSerName val="0"/>
          <c:showPercent val="0"/>
          <c:showBubbleSize val="0"/>
        </c:dLbls>
        <c:axId val="230688008"/>
        <c:axId val="230688400"/>
      </c:scatterChart>
      <c:valAx>
        <c:axId val="230688008"/>
        <c:scaling>
          <c:orientation val="minMax"/>
          <c:max val="100"/>
          <c:min val="0"/>
        </c:scaling>
        <c:delete val="0"/>
        <c:axPos val="b"/>
        <c:title>
          <c:tx>
            <c:rich>
              <a:bodyPr/>
              <a:lstStyle/>
              <a:p>
                <a:pPr>
                  <a:defRPr b="0"/>
                </a:pPr>
                <a:r>
                  <a:rPr lang="en-US" b="0"/>
                  <a:t>Average Performance</a:t>
                </a:r>
                <a:r>
                  <a:rPr lang="en-US" b="0" baseline="0"/>
                  <a:t> Scores</a:t>
                </a:r>
                <a:endParaRPr lang="en-US" b="0"/>
              </a:p>
            </c:rich>
          </c:tx>
          <c:layout>
            <c:manualLayout>
              <c:xMode val="edge"/>
              <c:yMode val="edge"/>
              <c:x val="0.20947954676397157"/>
              <c:y val="0.88117524144433401"/>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0688400"/>
        <c:crosses val="autoZero"/>
        <c:crossBetween val="midCat"/>
      </c:valAx>
      <c:valAx>
        <c:axId val="230688400"/>
        <c:scaling>
          <c:orientation val="minMax"/>
          <c:max val="10"/>
          <c:min val="0"/>
        </c:scaling>
        <c:delete val="0"/>
        <c:axPos val="l"/>
        <c:title>
          <c:tx>
            <c:rich>
              <a:bodyPr rot="-5400000" vert="horz"/>
              <a:lstStyle/>
              <a:p>
                <a:pPr>
                  <a:defRPr b="0"/>
                </a:pPr>
                <a:r>
                  <a:rPr lang="en-US" b="0"/>
                  <a:t>Priority</a:t>
                </a:r>
              </a:p>
            </c:rich>
          </c:tx>
          <c:layout>
            <c:manualLayout>
              <c:xMode val="edge"/>
              <c:yMode val="edge"/>
              <c:x val="1.4047756225593754E-2"/>
              <c:y val="0.34965420584562851"/>
            </c:manualLayout>
          </c:layout>
          <c:overlay val="0"/>
        </c:title>
        <c:numFmt formatCode="0" sourceLinked="0"/>
        <c:majorTickMark val="out"/>
        <c:minorTickMark val="none"/>
        <c:tickLblPos val="nextTo"/>
        <c:crossAx val="230688008"/>
        <c:crosses val="autoZero"/>
        <c:crossBetween val="midCat"/>
      </c:valAx>
    </c:plotArea>
    <c:legend>
      <c:legendPos val="r"/>
      <c:legendEntry>
        <c:idx val="0"/>
        <c:delete val="1"/>
      </c:legendEntry>
      <c:layout>
        <c:manualLayout>
          <c:xMode val="edge"/>
          <c:yMode val="edge"/>
          <c:x val="0.83815303574858024"/>
          <c:y val="0.27782279642229185"/>
          <c:w val="0.13694129697202484"/>
          <c:h val="0.33564559284458378"/>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b="1" i="0" baseline="0">
                <a:effectLst/>
                <a:latin typeface="+mn-lt"/>
              </a:rPr>
              <a:t>EPHS 2 - Diagnose and Investigate</a:t>
            </a:r>
            <a:endParaRPr lang="en-US" sz="1100">
              <a:effectLst/>
              <a:latin typeface="+mn-lt"/>
            </a:endParaRPr>
          </a:p>
        </c:rich>
      </c:tx>
      <c:layout>
        <c:manualLayout>
          <c:xMode val="edge"/>
          <c:yMode val="edge"/>
          <c:x val="0.14137197966533252"/>
          <c:y val="3.0883812790727889E-2"/>
        </c:manualLayout>
      </c:layout>
      <c:overlay val="0"/>
    </c:title>
    <c:autoTitleDeleted val="0"/>
    <c:plotArea>
      <c:layout>
        <c:manualLayout>
          <c:layoutTarget val="inner"/>
          <c:xMode val="edge"/>
          <c:yMode val="edge"/>
          <c:x val="0.1552898813172118"/>
          <c:y val="0.1974366397867259"/>
          <c:w val="0.67700117999885046"/>
          <c:h val="0.5780496298335393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2.1</c:v>
          </c:tx>
          <c:spPr>
            <a:ln w="28575">
              <a:noFill/>
            </a:ln>
          </c:spPr>
          <c:marker>
            <c:symbol val="square"/>
            <c:size val="7"/>
          </c:marker>
          <c:xVal>
            <c:numRef>
              <c:f>'Score Summary (Hide) '!$C$10</c:f>
            </c:numRef>
          </c:xVal>
          <c:yVal>
            <c:numRef>
              <c:f>'Score Summary (Hide) '!$F$10</c:f>
              <c:numCache>
                <c:formatCode>0.00</c:formatCode>
                <c:ptCount val="1"/>
                <c:pt idx="0">
                  <c:v>0</c:v>
                </c:pt>
              </c:numCache>
            </c:numRef>
          </c:yVal>
          <c:smooth val="0"/>
        </c:ser>
        <c:ser>
          <c:idx val="2"/>
          <c:order val="2"/>
          <c:tx>
            <c:v>2.2</c:v>
          </c:tx>
          <c:spPr>
            <a:ln w="28575">
              <a:noFill/>
            </a:ln>
          </c:spPr>
          <c:marker>
            <c:symbol val="triangle"/>
            <c:size val="7"/>
          </c:marker>
          <c:xVal>
            <c:numRef>
              <c:f>'Score Summary (Hide) '!$C$11</c:f>
            </c:numRef>
          </c:xVal>
          <c:yVal>
            <c:numRef>
              <c:f>'Score Summary (Hide) '!$F$11</c:f>
              <c:numCache>
                <c:formatCode>0.00</c:formatCode>
                <c:ptCount val="1"/>
                <c:pt idx="0">
                  <c:v>0</c:v>
                </c:pt>
              </c:numCache>
            </c:numRef>
          </c:yVal>
          <c:smooth val="0"/>
        </c:ser>
        <c:ser>
          <c:idx val="3"/>
          <c:order val="3"/>
          <c:tx>
            <c:v>2.3</c:v>
          </c:tx>
          <c:spPr>
            <a:ln w="28575">
              <a:noFill/>
            </a:ln>
          </c:spPr>
          <c:marker>
            <c:symbol val="diamond"/>
            <c:size val="7"/>
          </c:marker>
          <c:xVal>
            <c:numRef>
              <c:f>'Score Summary (Hide) '!$C$12</c:f>
            </c:numRef>
          </c:xVal>
          <c:yVal>
            <c:numRef>
              <c:f>'Score Summary (Hide) '!$F$12</c:f>
              <c:numCache>
                <c:formatCode>0.00</c:formatCode>
                <c:ptCount val="1"/>
                <c:pt idx="0">
                  <c:v>0</c:v>
                </c:pt>
              </c:numCache>
            </c:numRef>
          </c:yVal>
          <c:smooth val="0"/>
        </c:ser>
        <c:dLbls>
          <c:showLegendKey val="0"/>
          <c:showVal val="0"/>
          <c:showCatName val="0"/>
          <c:showSerName val="0"/>
          <c:showPercent val="0"/>
          <c:showBubbleSize val="0"/>
        </c:dLbls>
        <c:axId val="375088008"/>
        <c:axId val="375088400"/>
      </c:scatterChart>
      <c:valAx>
        <c:axId val="375088008"/>
        <c:scaling>
          <c:orientation val="minMax"/>
          <c:max val="100"/>
          <c:min val="0"/>
        </c:scaling>
        <c:delete val="0"/>
        <c:axPos val="b"/>
        <c:title>
          <c:tx>
            <c:rich>
              <a:bodyPr/>
              <a:lstStyle/>
              <a:p>
                <a:pPr>
                  <a:defRPr b="0"/>
                </a:pPr>
                <a:r>
                  <a:rPr lang="en-US" b="0"/>
                  <a:t>Average Performance</a:t>
                </a:r>
                <a:r>
                  <a:rPr lang="en-US" b="0" baseline="0"/>
                  <a:t> Scores</a:t>
                </a:r>
                <a:endParaRPr lang="en-US" b="0"/>
              </a:p>
            </c:rich>
          </c:tx>
          <c:layout>
            <c:manualLayout>
              <c:xMode val="edge"/>
              <c:yMode val="edge"/>
              <c:x val="0.28482974511906939"/>
              <c:y val="0.87480055092123377"/>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5088400"/>
        <c:crosses val="autoZero"/>
        <c:crossBetween val="midCat"/>
      </c:valAx>
      <c:valAx>
        <c:axId val="375088400"/>
        <c:scaling>
          <c:orientation val="minMax"/>
          <c:max val="10"/>
          <c:min val="0"/>
        </c:scaling>
        <c:delete val="0"/>
        <c:axPos val="l"/>
        <c:title>
          <c:tx>
            <c:rich>
              <a:bodyPr rot="-5400000" vert="horz"/>
              <a:lstStyle/>
              <a:p>
                <a:pPr>
                  <a:defRPr/>
                </a:pPr>
                <a:r>
                  <a:rPr lang="en-US" b="0"/>
                  <a:t>Priority</a:t>
                </a:r>
              </a:p>
            </c:rich>
          </c:tx>
          <c:layout>
            <c:manualLayout>
              <c:xMode val="edge"/>
              <c:yMode val="edge"/>
              <c:x val="1.8693942326976569E-2"/>
              <c:y val="0.39100491151477351"/>
            </c:manualLayout>
          </c:layout>
          <c:overlay val="0"/>
        </c:title>
        <c:numFmt formatCode="0" sourceLinked="0"/>
        <c:majorTickMark val="out"/>
        <c:minorTickMark val="none"/>
        <c:tickLblPos val="nextTo"/>
        <c:crossAx val="375088008"/>
        <c:crosses val="autoZero"/>
        <c:crossBetween val="midCat"/>
      </c:valAx>
    </c:plotArea>
    <c:legend>
      <c:legendPos val="tr"/>
      <c:legendEntry>
        <c:idx val="0"/>
        <c:delete val="1"/>
      </c:legendEntry>
      <c:layout>
        <c:manualLayout>
          <c:xMode val="edge"/>
          <c:yMode val="edge"/>
          <c:x val="0.84474184912932393"/>
          <c:y val="0.27066396403419868"/>
          <c:w val="0.13026813508776525"/>
          <c:h val="0.34038460538967286"/>
        </c:manualLayout>
      </c:layout>
      <c:overlay val="0"/>
      <c:spPr>
        <a:ln>
          <a:solidFill>
            <a:schemeClr val="tx1"/>
          </a:solidFill>
        </a:ln>
      </c:spPr>
    </c:legend>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3 - Educate/Empower</a:t>
            </a:r>
            <a:endParaRPr lang="en-US" sz="1100">
              <a:effectLst/>
              <a:latin typeface="+mn-lt"/>
            </a:endParaRPr>
          </a:p>
        </c:rich>
      </c:tx>
      <c:overlay val="0"/>
    </c:title>
    <c:autoTitleDeleted val="0"/>
    <c:plotArea>
      <c:layout>
        <c:manualLayout>
          <c:layoutTarget val="inner"/>
          <c:xMode val="edge"/>
          <c:yMode val="edge"/>
          <c:x val="0.15856952783543182"/>
          <c:y val="0.18297611436506628"/>
          <c:w val="0.68061121731162755"/>
          <c:h val="0.5646160733927294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3.1</c:v>
          </c:tx>
          <c:spPr>
            <a:ln w="28575">
              <a:noFill/>
            </a:ln>
          </c:spPr>
          <c:marker>
            <c:symbol val="square"/>
            <c:size val="7"/>
          </c:marker>
          <c:xVal>
            <c:numRef>
              <c:f>'Score Summary (Hide) '!$C$14</c:f>
            </c:numRef>
          </c:xVal>
          <c:yVal>
            <c:numRef>
              <c:f>'Score Summary (Hide) '!$F$14</c:f>
              <c:numCache>
                <c:formatCode>0.00</c:formatCode>
                <c:ptCount val="1"/>
                <c:pt idx="0">
                  <c:v>0</c:v>
                </c:pt>
              </c:numCache>
            </c:numRef>
          </c:yVal>
          <c:smooth val="0"/>
        </c:ser>
        <c:ser>
          <c:idx val="2"/>
          <c:order val="2"/>
          <c:tx>
            <c:v>3.2</c:v>
          </c:tx>
          <c:spPr>
            <a:ln w="28575">
              <a:noFill/>
            </a:ln>
          </c:spPr>
          <c:marker>
            <c:symbol val="diamond"/>
            <c:size val="7"/>
            <c:spPr>
              <a:solidFill>
                <a:srgbClr val="7030A0"/>
              </a:solidFill>
            </c:spPr>
          </c:marker>
          <c:xVal>
            <c:numRef>
              <c:f>'Score Summary (Hide) '!$C$15</c:f>
            </c:numRef>
          </c:xVal>
          <c:yVal>
            <c:numRef>
              <c:f>'Score Summary (Hide) '!$F$15</c:f>
              <c:numCache>
                <c:formatCode>0.00</c:formatCode>
                <c:ptCount val="1"/>
                <c:pt idx="0">
                  <c:v>0</c:v>
                </c:pt>
              </c:numCache>
            </c:numRef>
          </c:yVal>
          <c:smooth val="0"/>
        </c:ser>
        <c:ser>
          <c:idx val="3"/>
          <c:order val="3"/>
          <c:tx>
            <c:v>3.3</c:v>
          </c:tx>
          <c:spPr>
            <a:ln w="28575">
              <a:noFill/>
            </a:ln>
          </c:spPr>
          <c:marker>
            <c:symbol val="triangle"/>
            <c:size val="7"/>
            <c:spPr>
              <a:solidFill>
                <a:srgbClr val="92D050"/>
              </a:solidFill>
            </c:spPr>
          </c:marker>
          <c:xVal>
            <c:numRef>
              <c:f>'Score Summary (Hide) '!$C$16</c:f>
            </c:numRef>
          </c:xVal>
          <c:yVal>
            <c:numRef>
              <c:f>'Score Summary (Hide) '!$F$16</c:f>
              <c:numCache>
                <c:formatCode>0.00</c:formatCode>
                <c:ptCount val="1"/>
                <c:pt idx="0">
                  <c:v>0</c:v>
                </c:pt>
              </c:numCache>
            </c:numRef>
          </c:yVal>
          <c:smooth val="0"/>
        </c:ser>
        <c:dLbls>
          <c:showLegendKey val="0"/>
          <c:showVal val="0"/>
          <c:showCatName val="0"/>
          <c:showSerName val="0"/>
          <c:showPercent val="0"/>
          <c:showBubbleSize val="0"/>
        </c:dLbls>
        <c:axId val="375089184"/>
        <c:axId val="375089576"/>
      </c:scatterChart>
      <c:valAx>
        <c:axId val="375089184"/>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5089576"/>
        <c:crosses val="autoZero"/>
        <c:crossBetween val="midCat"/>
      </c:valAx>
      <c:valAx>
        <c:axId val="375089576"/>
        <c:scaling>
          <c:orientation val="minMax"/>
          <c:max val="10"/>
          <c:min val="0"/>
        </c:scaling>
        <c:delete val="0"/>
        <c:axPos val="l"/>
        <c:title>
          <c:tx>
            <c:rich>
              <a:bodyPr rot="-5400000" vert="horz"/>
              <a:lstStyle/>
              <a:p>
                <a:pPr>
                  <a:defRPr b="0"/>
                </a:pPr>
                <a:r>
                  <a:rPr lang="en-US" b="0"/>
                  <a:t>Priority</a:t>
                </a:r>
              </a:p>
            </c:rich>
          </c:tx>
          <c:layout>
            <c:manualLayout>
              <c:xMode val="edge"/>
              <c:yMode val="edge"/>
              <c:x val="1.8589261708140143E-2"/>
              <c:y val="0.36740504353255404"/>
            </c:manualLayout>
          </c:layout>
          <c:overlay val="0"/>
        </c:title>
        <c:numFmt formatCode="0" sourceLinked="0"/>
        <c:majorTickMark val="out"/>
        <c:minorTickMark val="none"/>
        <c:tickLblPos val="nextTo"/>
        <c:crossAx val="375089184"/>
        <c:crosses val="autoZero"/>
        <c:crossBetween val="midCat"/>
      </c:valAx>
    </c:plotArea>
    <c:legend>
      <c:legendPos val="r"/>
      <c:legendEntry>
        <c:idx val="0"/>
        <c:delete val="1"/>
      </c:legendEntry>
      <c:layout>
        <c:manualLayout>
          <c:xMode val="edge"/>
          <c:yMode val="edge"/>
          <c:x val="0.84826835669931511"/>
          <c:y val="0.2713143015713344"/>
          <c:w val="0.13689666840425441"/>
          <c:h val="0.30264294055754049"/>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7: Link to Health Services</a:t>
            </a:r>
          </a:p>
        </c:rich>
      </c:tx>
      <c:overlay val="0"/>
    </c:title>
    <c:autoTitleDeleted val="0"/>
    <c:plotArea>
      <c:layout>
        <c:manualLayout>
          <c:layoutTarget val="inner"/>
          <c:xMode val="edge"/>
          <c:yMode val="edge"/>
          <c:x val="0.13394343189618779"/>
          <c:y val="0.29141716084565622"/>
          <c:w val="0.77932015491070605"/>
          <c:h val="0.64107068382516041"/>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'!$B$30:$B$31</c:f>
              <c:numCache>
                <c:formatCode>General</c:formatCode>
                <c:ptCount val="2"/>
              </c:numCache>
            </c:numRef>
          </c:cat>
          <c:val>
            <c:numRef>
              <c:f>'Score Summary (Hide) '!$C$30:$C$31</c:f>
              <c:numCache>
                <c:formatCode>0.00</c:formatCode>
                <c:ptCount val="2"/>
                <c:pt idx="0">
                  <c:v>0</c:v>
                </c:pt>
                <c:pt idx="1">
                  <c:v>0</c:v>
                </c:pt>
              </c:numCache>
            </c:numRef>
          </c:val>
        </c:ser>
        <c:dLbls>
          <c:showLegendKey val="0"/>
          <c:showVal val="0"/>
          <c:showCatName val="0"/>
          <c:showSerName val="0"/>
          <c:showPercent val="0"/>
          <c:showBubbleSize val="0"/>
        </c:dLbls>
        <c:gapWidth val="150"/>
        <c:axId val="228150224"/>
        <c:axId val="228150616"/>
      </c:barChart>
      <c:catAx>
        <c:axId val="228150224"/>
        <c:scaling>
          <c:orientation val="maxMin"/>
        </c:scaling>
        <c:delete val="0"/>
        <c:axPos val="l"/>
        <c:title>
          <c:tx>
            <c:rich>
              <a:bodyPr rot="0" vert="horz"/>
              <a:lstStyle/>
              <a:p>
                <a:pPr>
                  <a:defRPr b="0"/>
                </a:pPr>
                <a:r>
                  <a:rPr lang="en-US" b="0"/>
                  <a:t>7.1</a:t>
                </a:r>
              </a:p>
              <a:p>
                <a:pPr>
                  <a:defRPr b="0"/>
                </a:pPr>
                <a:endParaRPr lang="en-US" b="0"/>
              </a:p>
              <a:p>
                <a:pPr>
                  <a:defRPr b="0"/>
                </a:pPr>
                <a:endParaRPr lang="en-US" b="0"/>
              </a:p>
              <a:p>
                <a:pPr>
                  <a:defRPr b="0"/>
                </a:pPr>
                <a:endParaRPr lang="en-US" b="0"/>
              </a:p>
              <a:p>
                <a:pPr>
                  <a:defRPr b="0"/>
                </a:pPr>
                <a:r>
                  <a:rPr lang="en-US" b="0"/>
                  <a:t>7.2</a:t>
                </a:r>
              </a:p>
            </c:rich>
          </c:tx>
          <c:layout>
            <c:manualLayout>
              <c:xMode val="edge"/>
              <c:yMode val="edge"/>
              <c:x val="2.3309982803873655E-2"/>
              <c:y val="0.41547693862210883"/>
            </c:manualLayout>
          </c:layout>
          <c:overlay val="0"/>
        </c:title>
        <c:numFmt formatCode="#,##0" sourceLinked="0"/>
        <c:majorTickMark val="out"/>
        <c:minorTickMark val="none"/>
        <c:tickLblPos val="nextTo"/>
        <c:txPr>
          <a:bodyPr/>
          <a:lstStyle/>
          <a:p>
            <a:pPr>
              <a:defRPr sz="800"/>
            </a:pPr>
            <a:endParaRPr lang="en-US"/>
          </a:p>
        </c:txPr>
        <c:crossAx val="228150616"/>
        <c:crossesAt val="0"/>
        <c:auto val="1"/>
        <c:lblAlgn val="ctr"/>
        <c:lblOffset val="100"/>
        <c:noMultiLvlLbl val="0"/>
      </c:catAx>
      <c:valAx>
        <c:axId val="228150616"/>
        <c:scaling>
          <c:orientation val="minMax"/>
          <c:max val="100"/>
        </c:scaling>
        <c:delete val="0"/>
        <c:axPos val="t"/>
        <c:majorGridlines/>
        <c:numFmt formatCode="0" sourceLinked="0"/>
        <c:majorTickMark val="out"/>
        <c:minorTickMark val="none"/>
        <c:tickLblPos val="nextTo"/>
        <c:crossAx val="228150224"/>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5 - Develop Policies/Plans</a:t>
            </a:r>
            <a:endParaRPr lang="en-US" sz="1100">
              <a:effectLst/>
              <a:latin typeface="+mn-lt"/>
            </a:endParaRPr>
          </a:p>
        </c:rich>
      </c:tx>
      <c:overlay val="0"/>
    </c:title>
    <c:autoTitleDeleted val="0"/>
    <c:plotArea>
      <c:layout>
        <c:manualLayout>
          <c:layoutTarget val="inner"/>
          <c:xMode val="edge"/>
          <c:yMode val="edge"/>
          <c:x val="0.17715868406338464"/>
          <c:y val="0.18316869371180877"/>
          <c:w val="0.65341354909766258"/>
          <c:h val="0.5641578389807727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5.1</c:v>
          </c:tx>
          <c:spPr>
            <a:ln w="28575">
              <a:noFill/>
            </a:ln>
          </c:spPr>
          <c:xVal>
            <c:numRef>
              <c:f>'Score Summary (Hide) '!$C$21</c:f>
            </c:numRef>
          </c:xVal>
          <c:yVal>
            <c:numRef>
              <c:f>'Score Summary (Hide) '!$F$21</c:f>
              <c:numCache>
                <c:formatCode>0.00</c:formatCode>
                <c:ptCount val="1"/>
                <c:pt idx="0">
                  <c:v>0</c:v>
                </c:pt>
              </c:numCache>
            </c:numRef>
          </c:yVal>
          <c:smooth val="0"/>
        </c:ser>
        <c:ser>
          <c:idx val="2"/>
          <c:order val="2"/>
          <c:tx>
            <c:v>5.2</c:v>
          </c:tx>
          <c:spPr>
            <a:ln w="28575">
              <a:noFill/>
            </a:ln>
          </c:spPr>
          <c:xVal>
            <c:numRef>
              <c:f>'Score Summary (Hide) '!$C$22</c:f>
            </c:numRef>
          </c:xVal>
          <c:yVal>
            <c:numRef>
              <c:f>'Score Summary (Hide) '!$F$22</c:f>
              <c:numCache>
                <c:formatCode>0.00</c:formatCode>
                <c:ptCount val="1"/>
                <c:pt idx="0">
                  <c:v>0</c:v>
                </c:pt>
              </c:numCache>
            </c:numRef>
          </c:yVal>
          <c:smooth val="0"/>
        </c:ser>
        <c:ser>
          <c:idx val="3"/>
          <c:order val="3"/>
          <c:tx>
            <c:v>5.3</c:v>
          </c:tx>
          <c:spPr>
            <a:ln w="28575">
              <a:noFill/>
            </a:ln>
          </c:spPr>
          <c:marker>
            <c:symbol val="diamond"/>
            <c:size val="7"/>
          </c:marker>
          <c:xVal>
            <c:numRef>
              <c:f>'Score Summary (Hide) '!$C$23</c:f>
            </c:numRef>
          </c:xVal>
          <c:yVal>
            <c:numRef>
              <c:f>'Score Summary (Hide) '!$F$23</c:f>
              <c:numCache>
                <c:formatCode>0.00</c:formatCode>
                <c:ptCount val="1"/>
                <c:pt idx="0">
                  <c:v>0</c:v>
                </c:pt>
              </c:numCache>
            </c:numRef>
          </c:yVal>
          <c:smooth val="0"/>
        </c:ser>
        <c:ser>
          <c:idx val="4"/>
          <c:order val="4"/>
          <c:tx>
            <c:v>5.4</c:v>
          </c:tx>
          <c:spPr>
            <a:ln w="28575">
              <a:noFill/>
            </a:ln>
          </c:spPr>
          <c:marker>
            <c:symbol val="circle"/>
            <c:size val="7"/>
          </c:marker>
          <c:xVal>
            <c:numRef>
              <c:f>'Score Summary (Hide) '!$C$24</c:f>
            </c:numRef>
          </c:xVal>
          <c:yVal>
            <c:numRef>
              <c:f>'Score Summary (Hide) '!$F$24</c:f>
              <c:numCache>
                <c:formatCode>0.00</c:formatCode>
                <c:ptCount val="1"/>
                <c:pt idx="0">
                  <c:v>0</c:v>
                </c:pt>
              </c:numCache>
            </c:numRef>
          </c:yVal>
          <c:smooth val="0"/>
        </c:ser>
        <c:dLbls>
          <c:showLegendKey val="0"/>
          <c:showVal val="0"/>
          <c:showCatName val="0"/>
          <c:showSerName val="0"/>
          <c:showPercent val="0"/>
          <c:showBubbleSize val="0"/>
        </c:dLbls>
        <c:axId val="375090360"/>
        <c:axId val="375090752"/>
      </c:scatterChart>
      <c:valAx>
        <c:axId val="375090360"/>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5090752"/>
        <c:crosses val="autoZero"/>
        <c:crossBetween val="midCat"/>
      </c:valAx>
      <c:valAx>
        <c:axId val="375090752"/>
        <c:scaling>
          <c:orientation val="minMax"/>
          <c:max val="10"/>
          <c:min val="0"/>
        </c:scaling>
        <c:delete val="0"/>
        <c:axPos val="l"/>
        <c:title>
          <c:tx>
            <c:rich>
              <a:bodyPr rot="-5400000" vert="horz"/>
              <a:lstStyle/>
              <a:p>
                <a:pPr>
                  <a:defRPr b="0"/>
                </a:pPr>
                <a:r>
                  <a:rPr lang="en-US" b="0"/>
                  <a:t>Priority</a:t>
                </a:r>
              </a:p>
            </c:rich>
          </c:tx>
          <c:layout>
            <c:manualLayout>
              <c:xMode val="edge"/>
              <c:yMode val="edge"/>
              <c:x val="2.3236256426850753E-2"/>
              <c:y val="0.35634091193146311"/>
            </c:manualLayout>
          </c:layout>
          <c:overlay val="0"/>
        </c:title>
        <c:numFmt formatCode="0" sourceLinked="0"/>
        <c:majorTickMark val="out"/>
        <c:minorTickMark val="none"/>
        <c:tickLblPos val="nextTo"/>
        <c:crossAx val="375090360"/>
        <c:crosses val="autoZero"/>
        <c:crossBetween val="midCat"/>
      </c:valAx>
    </c:plotArea>
    <c:legend>
      <c:legendPos val="r"/>
      <c:legendEntry>
        <c:idx val="0"/>
        <c:delete val="1"/>
      </c:legendEntry>
      <c:layout>
        <c:manualLayout>
          <c:xMode val="edge"/>
          <c:yMode val="edge"/>
          <c:x val="0.84161435300039544"/>
          <c:y val="0.22168501664564658"/>
          <c:w val="0.12958940063998847"/>
          <c:h val="0.4163543193464454"/>
        </c:manualLayout>
      </c:layout>
      <c:overlay val="0"/>
      <c:spPr>
        <a:noFill/>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7 - Link to Health Services</a:t>
            </a:r>
            <a:endParaRPr lang="en-US" sz="1100">
              <a:effectLst/>
              <a:latin typeface="+mn-lt"/>
            </a:endParaRPr>
          </a:p>
        </c:rich>
      </c:tx>
      <c:overlay val="0"/>
    </c:title>
    <c:autoTitleDeleted val="0"/>
    <c:plotArea>
      <c:layout>
        <c:manualLayout>
          <c:layoutTarget val="inner"/>
          <c:xMode val="edge"/>
          <c:yMode val="edge"/>
          <c:x val="0.16786410594940823"/>
          <c:y val="0.18297619298253906"/>
          <c:w val="0.67596392825463936"/>
          <c:h val="0.5646158863257775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7.1</c:v>
          </c:tx>
          <c:spPr>
            <a:ln w="28575">
              <a:noFill/>
            </a:ln>
          </c:spPr>
          <c:xVal>
            <c:numRef>
              <c:f>'Score Summary (Hide) '!$C$30</c:f>
            </c:numRef>
          </c:xVal>
          <c:yVal>
            <c:numRef>
              <c:f>'Score Summary (Hide) '!$F$30</c:f>
              <c:numCache>
                <c:formatCode>0.00</c:formatCode>
                <c:ptCount val="1"/>
                <c:pt idx="0">
                  <c:v>0</c:v>
                </c:pt>
              </c:numCache>
            </c:numRef>
          </c:yVal>
          <c:smooth val="0"/>
        </c:ser>
        <c:ser>
          <c:idx val="2"/>
          <c:order val="2"/>
          <c:tx>
            <c:v>7.2</c:v>
          </c:tx>
          <c:spPr>
            <a:ln w="28575">
              <a:noFill/>
            </a:ln>
          </c:spPr>
          <c:xVal>
            <c:numRef>
              <c:f>'Score Summary (Hide) '!$C$31</c:f>
            </c:numRef>
          </c:xVal>
          <c:yVal>
            <c:numRef>
              <c:f>'Score Summary (Hide) '!$F$31</c:f>
              <c:numCache>
                <c:formatCode>0.00</c:formatCode>
                <c:ptCount val="1"/>
                <c:pt idx="0">
                  <c:v>0</c:v>
                </c:pt>
              </c:numCache>
            </c:numRef>
          </c:yVal>
          <c:smooth val="0"/>
        </c:ser>
        <c:dLbls>
          <c:showLegendKey val="0"/>
          <c:showVal val="0"/>
          <c:showCatName val="0"/>
          <c:showSerName val="0"/>
          <c:showPercent val="0"/>
          <c:showBubbleSize val="0"/>
        </c:dLbls>
        <c:axId val="375091536"/>
        <c:axId val="375091928"/>
      </c:scatterChart>
      <c:valAx>
        <c:axId val="375091536"/>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5091928"/>
        <c:crosses val="autoZero"/>
        <c:crossBetween val="midCat"/>
      </c:valAx>
      <c:valAx>
        <c:axId val="375091928"/>
        <c:scaling>
          <c:orientation val="minMax"/>
          <c:max val="10"/>
          <c:min val="0"/>
        </c:scaling>
        <c:delete val="0"/>
        <c:axPos val="l"/>
        <c:title>
          <c:tx>
            <c:rich>
              <a:bodyPr rot="-5400000" vert="horz"/>
              <a:lstStyle/>
              <a:p>
                <a:pPr>
                  <a:defRPr b="0"/>
                </a:pPr>
                <a:r>
                  <a:rPr lang="en-US" b="0"/>
                  <a:t>Priority</a:t>
                </a:r>
              </a:p>
            </c:rich>
          </c:tx>
          <c:layout>
            <c:manualLayout>
              <c:xMode val="edge"/>
              <c:yMode val="edge"/>
              <c:x val="1.8589238845144358E-2"/>
              <c:y val="0.36194804039325595"/>
            </c:manualLayout>
          </c:layout>
          <c:overlay val="0"/>
        </c:title>
        <c:numFmt formatCode="0" sourceLinked="0"/>
        <c:majorTickMark val="out"/>
        <c:minorTickMark val="none"/>
        <c:tickLblPos val="nextTo"/>
        <c:crossAx val="375091536"/>
        <c:crosses val="autoZero"/>
        <c:crossBetween val="midCat"/>
      </c:valAx>
    </c:plotArea>
    <c:legend>
      <c:legendPos val="r"/>
      <c:legendEntry>
        <c:idx val="0"/>
        <c:delete val="1"/>
      </c:legendEntry>
      <c:layout>
        <c:manualLayout>
          <c:xMode val="edge"/>
          <c:yMode val="edge"/>
          <c:x val="0.84382217847769025"/>
          <c:y val="0.32065038480359442"/>
          <c:w val="0.13122594050743652"/>
          <c:h val="0.20496196450020021"/>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9 - Evaluate Services</a:t>
            </a:r>
            <a:endParaRPr lang="en-US" sz="1100">
              <a:effectLst/>
              <a:latin typeface="+mn-lt"/>
            </a:endParaRPr>
          </a:p>
        </c:rich>
      </c:tx>
      <c:overlay val="0"/>
    </c:title>
    <c:autoTitleDeleted val="0"/>
    <c:plotArea>
      <c:layout>
        <c:manualLayout>
          <c:layoutTarget val="inner"/>
          <c:xMode val="edge"/>
          <c:yMode val="edge"/>
          <c:x val="0.16321681689242004"/>
          <c:y val="0.1829762716000794"/>
          <c:w val="0.67131663919765117"/>
          <c:h val="0.5646156992586647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9.1</c:v>
          </c:tx>
          <c:spPr>
            <a:ln w="28575">
              <a:noFill/>
            </a:ln>
          </c:spPr>
          <c:xVal>
            <c:numRef>
              <c:f>'Score Summary (Hide) '!$C$38</c:f>
            </c:numRef>
          </c:xVal>
          <c:yVal>
            <c:numRef>
              <c:f>'Score Summary (Hide) '!$F$38</c:f>
              <c:numCache>
                <c:formatCode>0.00</c:formatCode>
                <c:ptCount val="1"/>
                <c:pt idx="0">
                  <c:v>0</c:v>
                </c:pt>
              </c:numCache>
            </c:numRef>
          </c:yVal>
          <c:smooth val="0"/>
        </c:ser>
        <c:ser>
          <c:idx val="2"/>
          <c:order val="2"/>
          <c:tx>
            <c:v>9.2</c:v>
          </c:tx>
          <c:spPr>
            <a:ln w="28575">
              <a:noFill/>
            </a:ln>
          </c:spPr>
          <c:xVal>
            <c:numRef>
              <c:f>'Score Summary (Hide) '!$C$39</c:f>
            </c:numRef>
          </c:xVal>
          <c:yVal>
            <c:numRef>
              <c:f>'Score Summary (Hide) '!$F$39</c:f>
              <c:numCache>
                <c:formatCode>0.00</c:formatCode>
                <c:ptCount val="1"/>
                <c:pt idx="0">
                  <c:v>0</c:v>
                </c:pt>
              </c:numCache>
            </c:numRef>
          </c:yVal>
          <c:smooth val="0"/>
        </c:ser>
        <c:ser>
          <c:idx val="3"/>
          <c:order val="3"/>
          <c:tx>
            <c:v>9.3</c:v>
          </c:tx>
          <c:spPr>
            <a:ln w="28575">
              <a:noFill/>
            </a:ln>
          </c:spPr>
          <c:marker>
            <c:symbol val="diamond"/>
            <c:size val="7"/>
          </c:marker>
          <c:xVal>
            <c:numRef>
              <c:f>'Score Summary (Hide) '!$C$40</c:f>
            </c:numRef>
          </c:xVal>
          <c:yVal>
            <c:numRef>
              <c:f>'Score Summary (Hide) '!$F$40</c:f>
              <c:numCache>
                <c:formatCode>0.00</c:formatCode>
                <c:ptCount val="1"/>
                <c:pt idx="0">
                  <c:v>0</c:v>
                </c:pt>
              </c:numCache>
            </c:numRef>
          </c:yVal>
          <c:smooth val="0"/>
        </c:ser>
        <c:dLbls>
          <c:showLegendKey val="0"/>
          <c:showVal val="0"/>
          <c:showCatName val="0"/>
          <c:showSerName val="0"/>
          <c:showPercent val="0"/>
          <c:showBubbleSize val="0"/>
        </c:dLbls>
        <c:axId val="375092712"/>
        <c:axId val="375093104"/>
      </c:scatterChart>
      <c:valAx>
        <c:axId val="375092712"/>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5093104"/>
        <c:crosses val="autoZero"/>
        <c:crossBetween val="midCat"/>
      </c:valAx>
      <c:valAx>
        <c:axId val="375093104"/>
        <c:scaling>
          <c:orientation val="minMax"/>
          <c:max val="10"/>
          <c:min val="0"/>
        </c:scaling>
        <c:delete val="0"/>
        <c:axPos val="l"/>
        <c:title>
          <c:tx>
            <c:rich>
              <a:bodyPr rot="-5400000" vert="horz"/>
              <a:lstStyle/>
              <a:p>
                <a:pPr>
                  <a:defRPr b="0"/>
                </a:pPr>
                <a:r>
                  <a:rPr lang="en-US" b="0"/>
                  <a:t>Priority</a:t>
                </a:r>
              </a:p>
            </c:rich>
          </c:tx>
          <c:layout>
            <c:manualLayout>
              <c:xMode val="edge"/>
              <c:yMode val="edge"/>
              <c:x val="1.8589148959119835E-2"/>
              <c:y val="0.3674047154362115"/>
            </c:manualLayout>
          </c:layout>
          <c:overlay val="0"/>
        </c:title>
        <c:numFmt formatCode="0" sourceLinked="0"/>
        <c:majorTickMark val="out"/>
        <c:minorTickMark val="none"/>
        <c:tickLblPos val="nextTo"/>
        <c:crossAx val="375092712"/>
        <c:crosses val="autoZero"/>
        <c:crossBetween val="midCat"/>
      </c:valAx>
    </c:plotArea>
    <c:legend>
      <c:legendPos val="r"/>
      <c:legendEntry>
        <c:idx val="0"/>
        <c:delete val="1"/>
      </c:legendEntry>
      <c:layout>
        <c:manualLayout>
          <c:xMode val="edge"/>
          <c:yMode val="edge"/>
          <c:x val="0.84826807607953114"/>
          <c:y val="0.28222715750274807"/>
          <c:w val="0.12936109013770536"/>
          <c:h val="0.30957623886757746"/>
        </c:manualLayout>
      </c:layout>
      <c:overlay val="0"/>
      <c:spPr>
        <a:ln>
          <a:solidFill>
            <a:schemeClr val="tx1"/>
          </a:solidFill>
        </a:ln>
      </c:spPr>
    </c:legend>
    <c:plotVisOnly val="1"/>
    <c:dispBlanksAs val="gap"/>
    <c:showDLblsOverMax val="0"/>
  </c:chart>
  <c:printSettings>
    <c:headerFooter/>
    <c:pageMargins b="0.75000000000000244" l="0.70000000000000062" r="0.70000000000000062" t="0.75000000000000244" header="0.30000000000000032" footer="0.30000000000000032"/>
    <c:pageSetup orientation="landscape" verticalDpi="0"/>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4 - Mobilize Partnerships</a:t>
            </a:r>
            <a:endParaRPr lang="en-US" sz="1100">
              <a:effectLst/>
              <a:latin typeface="+mn-lt"/>
            </a:endParaRPr>
          </a:p>
        </c:rich>
      </c:tx>
      <c:overlay val="0"/>
    </c:title>
    <c:autoTitleDeleted val="0"/>
    <c:plotArea>
      <c:layout>
        <c:manualLayout>
          <c:layoutTarget val="inner"/>
          <c:xMode val="edge"/>
          <c:yMode val="edge"/>
          <c:x val="0.15020823981462067"/>
          <c:y val="0.18757278491605839"/>
          <c:w val="0.67103898062147838"/>
          <c:h val="0.55367849019638937"/>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4.1</c:v>
          </c:tx>
          <c:spPr>
            <a:ln w="28575">
              <a:noFill/>
            </a:ln>
          </c:spPr>
          <c:xVal>
            <c:numRef>
              <c:f>'Score Summary (Hide) '!$C$18</c:f>
            </c:numRef>
          </c:xVal>
          <c:yVal>
            <c:numRef>
              <c:f>'Score Summary (Hide) '!$F$18</c:f>
              <c:numCache>
                <c:formatCode>0.00</c:formatCode>
                <c:ptCount val="1"/>
                <c:pt idx="0">
                  <c:v>0</c:v>
                </c:pt>
              </c:numCache>
            </c:numRef>
          </c:yVal>
          <c:smooth val="0"/>
        </c:ser>
        <c:ser>
          <c:idx val="2"/>
          <c:order val="2"/>
          <c:tx>
            <c:v>4.2</c:v>
          </c:tx>
          <c:spPr>
            <a:ln w="28575">
              <a:noFill/>
            </a:ln>
          </c:spPr>
          <c:xVal>
            <c:numRef>
              <c:f>'Score Summary (Hide) '!$C$19</c:f>
            </c:numRef>
          </c:xVal>
          <c:yVal>
            <c:numRef>
              <c:f>'Score Summary (Hide) '!$F$19</c:f>
              <c:numCache>
                <c:formatCode>0.00</c:formatCode>
                <c:ptCount val="1"/>
                <c:pt idx="0">
                  <c:v>0</c:v>
                </c:pt>
              </c:numCache>
            </c:numRef>
          </c:yVal>
          <c:smooth val="0"/>
        </c:ser>
        <c:dLbls>
          <c:showLegendKey val="0"/>
          <c:showVal val="0"/>
          <c:showCatName val="0"/>
          <c:showSerName val="0"/>
          <c:showPercent val="0"/>
          <c:showBubbleSize val="0"/>
        </c:dLbls>
        <c:axId val="375093888"/>
        <c:axId val="375094280"/>
      </c:scatterChart>
      <c:valAx>
        <c:axId val="375093888"/>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5094280"/>
        <c:crosses val="autoZero"/>
        <c:crossBetween val="midCat"/>
      </c:valAx>
      <c:valAx>
        <c:axId val="375094280"/>
        <c:scaling>
          <c:orientation val="minMax"/>
          <c:max val="10"/>
          <c:min val="0"/>
        </c:scaling>
        <c:delete val="0"/>
        <c:axPos val="l"/>
        <c:title>
          <c:tx>
            <c:rich>
              <a:bodyPr rot="-5400000" vert="horz"/>
              <a:lstStyle/>
              <a:p>
                <a:pPr>
                  <a:defRPr b="0"/>
                </a:pPr>
                <a:r>
                  <a:rPr lang="en-US" b="0"/>
                  <a:t>Priority</a:t>
                </a:r>
              </a:p>
            </c:rich>
          </c:tx>
          <c:layout>
            <c:manualLayout>
              <c:xMode val="edge"/>
              <c:yMode val="edge"/>
              <c:x val="1.7609036494200602E-2"/>
              <c:y val="0.36407404826609063"/>
            </c:manualLayout>
          </c:layout>
          <c:overlay val="0"/>
        </c:title>
        <c:numFmt formatCode="0" sourceLinked="0"/>
        <c:majorTickMark val="out"/>
        <c:minorTickMark val="none"/>
        <c:tickLblPos val="nextTo"/>
        <c:crossAx val="375093888"/>
        <c:crosses val="autoZero"/>
        <c:crossBetween val="midCat"/>
      </c:valAx>
    </c:plotArea>
    <c:legend>
      <c:legendPos val="r"/>
      <c:legendEntry>
        <c:idx val="0"/>
        <c:delete val="1"/>
      </c:legendEntry>
      <c:layout>
        <c:manualLayout>
          <c:xMode val="edge"/>
          <c:yMode val="edge"/>
          <c:x val="0.84306229048101666"/>
          <c:y val="0.32173832253269224"/>
          <c:w val="0.12966814791715398"/>
          <c:h val="0.20230274313056001"/>
        </c:manualLayout>
      </c:layout>
      <c:overlay val="1"/>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6 - Enforce Laws</a:t>
            </a:r>
            <a:endParaRPr lang="en-US" sz="1100">
              <a:effectLst/>
              <a:latin typeface="+mn-lt"/>
            </a:endParaRPr>
          </a:p>
        </c:rich>
      </c:tx>
      <c:overlay val="0"/>
    </c:title>
    <c:autoTitleDeleted val="0"/>
    <c:plotArea>
      <c:layout>
        <c:manualLayout>
          <c:layoutTarget val="inner"/>
          <c:xMode val="edge"/>
          <c:yMode val="edge"/>
          <c:x val="0.16395634786352642"/>
          <c:y val="0.18428152736314318"/>
          <c:w val="0.67878279274764397"/>
          <c:h val="0.56150989836590093"/>
        </c:manualLayout>
      </c:layout>
      <c:scatterChart>
        <c:scatterStyle val="lineMarker"/>
        <c:varyColors val="0"/>
        <c:ser>
          <c:idx val="0"/>
          <c:order val="0"/>
          <c:tx>
            <c:v>Quad Lines</c:v>
          </c:tx>
          <c:spPr>
            <a:ln w="28575">
              <a:noFill/>
            </a:ln>
          </c:spPr>
          <c:marker>
            <c:symbol val="plus"/>
            <c:size val="2"/>
            <c:spPr>
              <a:solidFill>
                <a:srgbClr val="7030A0"/>
              </a:solidFill>
            </c:spPr>
          </c:marker>
          <c:dPt>
            <c:idx val="0"/>
            <c:marker>
              <c:spPr>
                <a:noFill/>
              </c:spPr>
            </c:marker>
            <c:bubble3D val="0"/>
          </c:dPt>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6.1</c:v>
          </c:tx>
          <c:spPr>
            <a:ln w="28575">
              <a:noFill/>
            </a:ln>
          </c:spPr>
          <c:xVal>
            <c:numRef>
              <c:f>'Score Summary (Hide) '!$C$26</c:f>
            </c:numRef>
          </c:xVal>
          <c:yVal>
            <c:numRef>
              <c:f>'Score Summary (Hide) '!$F$26</c:f>
              <c:numCache>
                <c:formatCode>0.00</c:formatCode>
                <c:ptCount val="1"/>
                <c:pt idx="0">
                  <c:v>0</c:v>
                </c:pt>
              </c:numCache>
            </c:numRef>
          </c:yVal>
          <c:smooth val="0"/>
        </c:ser>
        <c:ser>
          <c:idx val="2"/>
          <c:order val="2"/>
          <c:tx>
            <c:v>6.2</c:v>
          </c:tx>
          <c:spPr>
            <a:ln w="28575">
              <a:noFill/>
            </a:ln>
          </c:spPr>
          <c:xVal>
            <c:numRef>
              <c:f>'Score Summary (Hide) '!$C$27</c:f>
            </c:numRef>
          </c:xVal>
          <c:yVal>
            <c:numRef>
              <c:f>'Score Summary (Hide) '!$F$27</c:f>
              <c:numCache>
                <c:formatCode>0.00</c:formatCode>
                <c:ptCount val="1"/>
                <c:pt idx="0">
                  <c:v>0</c:v>
                </c:pt>
              </c:numCache>
            </c:numRef>
          </c:yVal>
          <c:smooth val="0"/>
        </c:ser>
        <c:ser>
          <c:idx val="3"/>
          <c:order val="3"/>
          <c:tx>
            <c:v>6.3</c:v>
          </c:tx>
          <c:spPr>
            <a:ln w="28575">
              <a:noFill/>
            </a:ln>
          </c:spPr>
          <c:marker>
            <c:symbol val="diamond"/>
            <c:size val="7"/>
          </c:marker>
          <c:xVal>
            <c:numRef>
              <c:f>'Score Summary (Hide) '!$C$28</c:f>
            </c:numRef>
          </c:xVal>
          <c:yVal>
            <c:numRef>
              <c:f>'Score Summary (Hide) '!$F$28</c:f>
              <c:numCache>
                <c:formatCode>0.00</c:formatCode>
                <c:ptCount val="1"/>
                <c:pt idx="0">
                  <c:v>0</c:v>
                </c:pt>
              </c:numCache>
            </c:numRef>
          </c:yVal>
          <c:smooth val="0"/>
        </c:ser>
        <c:dLbls>
          <c:showLegendKey val="0"/>
          <c:showVal val="0"/>
          <c:showCatName val="0"/>
          <c:showSerName val="0"/>
          <c:showPercent val="0"/>
          <c:showBubbleSize val="0"/>
        </c:dLbls>
        <c:axId val="375095064"/>
        <c:axId val="232694048"/>
      </c:scatterChart>
      <c:valAx>
        <c:axId val="375095064"/>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94048"/>
        <c:crosses val="autoZero"/>
        <c:crossBetween val="midCat"/>
      </c:valAx>
      <c:valAx>
        <c:axId val="232694048"/>
        <c:scaling>
          <c:orientation val="minMax"/>
          <c:max val="10"/>
          <c:min val="0"/>
        </c:scaling>
        <c:delete val="0"/>
        <c:axPos val="l"/>
        <c:title>
          <c:tx>
            <c:rich>
              <a:bodyPr rot="-5400000" vert="horz"/>
              <a:lstStyle/>
              <a:p>
                <a:pPr>
                  <a:defRPr b="0"/>
                </a:pPr>
                <a:r>
                  <a:rPr lang="en-US" b="0"/>
                  <a:t>Priority</a:t>
                </a:r>
              </a:p>
            </c:rich>
          </c:tx>
          <c:layout>
            <c:manualLayout>
              <c:xMode val="edge"/>
              <c:yMode val="edge"/>
              <c:x val="1.3250595331212738E-2"/>
              <c:y val="0.36645919260092491"/>
            </c:manualLayout>
          </c:layout>
          <c:overlay val="0"/>
        </c:title>
        <c:numFmt formatCode="0" sourceLinked="0"/>
        <c:majorTickMark val="out"/>
        <c:minorTickMark val="none"/>
        <c:tickLblPos val="nextTo"/>
        <c:crossAx val="375095064"/>
        <c:crosses val="autoZero"/>
        <c:crossBetween val="midCat"/>
      </c:valAx>
    </c:plotArea>
    <c:legend>
      <c:legendPos val="r"/>
      <c:legendEntry>
        <c:idx val="0"/>
        <c:delete val="1"/>
      </c:legendEntry>
      <c:layout>
        <c:manualLayout>
          <c:xMode val="edge"/>
          <c:yMode val="edge"/>
          <c:x val="0.85137578001425318"/>
          <c:y val="0.25869129995114248"/>
          <c:w val="0.12501677356555596"/>
          <c:h val="0.31414845871538788"/>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8 - Assure Workforce </a:t>
            </a:r>
            <a:endParaRPr lang="en-US" sz="1100">
              <a:effectLst/>
              <a:latin typeface="+mn-lt"/>
            </a:endParaRPr>
          </a:p>
        </c:rich>
      </c:tx>
      <c:overlay val="0"/>
    </c:title>
    <c:autoTitleDeleted val="0"/>
    <c:plotArea>
      <c:layout>
        <c:manualLayout>
          <c:layoutTarget val="inner"/>
          <c:xMode val="edge"/>
          <c:yMode val="edge"/>
          <c:x val="0.1650498421219759"/>
          <c:y val="0.18187894411359731"/>
          <c:w val="0.67664045927643246"/>
          <c:h val="0.56722674360998071"/>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8.1</c:v>
          </c:tx>
          <c:spPr>
            <a:ln w="28575">
              <a:noFill/>
            </a:ln>
          </c:spPr>
          <c:xVal>
            <c:numRef>
              <c:f>'Score Summary (Hide) '!$C$33</c:f>
            </c:numRef>
          </c:xVal>
          <c:yVal>
            <c:numRef>
              <c:f>'Score Summary (Hide) '!$F$33</c:f>
              <c:numCache>
                <c:formatCode>0.00</c:formatCode>
                <c:ptCount val="1"/>
                <c:pt idx="0">
                  <c:v>0</c:v>
                </c:pt>
              </c:numCache>
            </c:numRef>
          </c:yVal>
          <c:smooth val="0"/>
        </c:ser>
        <c:ser>
          <c:idx val="2"/>
          <c:order val="2"/>
          <c:tx>
            <c:v>8.2</c:v>
          </c:tx>
          <c:spPr>
            <a:ln w="28575">
              <a:noFill/>
            </a:ln>
          </c:spPr>
          <c:xVal>
            <c:numRef>
              <c:f>'Score Summary (Hide) '!$C$34</c:f>
            </c:numRef>
          </c:xVal>
          <c:yVal>
            <c:numRef>
              <c:f>'Score Summary (Hide) '!$F$34</c:f>
              <c:numCache>
                <c:formatCode>0.00</c:formatCode>
                <c:ptCount val="1"/>
                <c:pt idx="0">
                  <c:v>0</c:v>
                </c:pt>
              </c:numCache>
            </c:numRef>
          </c:yVal>
          <c:smooth val="0"/>
        </c:ser>
        <c:ser>
          <c:idx val="3"/>
          <c:order val="3"/>
          <c:tx>
            <c:v>8.3</c:v>
          </c:tx>
          <c:spPr>
            <a:ln w="28575">
              <a:noFill/>
            </a:ln>
          </c:spPr>
          <c:marker>
            <c:symbol val="diamond"/>
            <c:size val="7"/>
          </c:marker>
          <c:xVal>
            <c:numRef>
              <c:f>'Score Summary (Hide) '!$C$35</c:f>
            </c:numRef>
          </c:xVal>
          <c:yVal>
            <c:numRef>
              <c:f>'Score Summary (Hide) '!$F$35</c:f>
              <c:numCache>
                <c:formatCode>0.00</c:formatCode>
                <c:ptCount val="1"/>
                <c:pt idx="0">
                  <c:v>0</c:v>
                </c:pt>
              </c:numCache>
            </c:numRef>
          </c:yVal>
          <c:smooth val="0"/>
        </c:ser>
        <c:ser>
          <c:idx val="4"/>
          <c:order val="4"/>
          <c:tx>
            <c:v>8.4</c:v>
          </c:tx>
          <c:spPr>
            <a:ln w="28575">
              <a:noFill/>
            </a:ln>
          </c:spPr>
          <c:marker>
            <c:symbol val="circle"/>
            <c:size val="7"/>
          </c:marker>
          <c:xVal>
            <c:numRef>
              <c:f>'Score Summary (Hide) '!$C$36</c:f>
            </c:numRef>
          </c:xVal>
          <c:yVal>
            <c:numRef>
              <c:f>'Score Summary (Hide) '!$F$36</c:f>
              <c:numCache>
                <c:formatCode>0.00</c:formatCode>
                <c:ptCount val="1"/>
                <c:pt idx="0">
                  <c:v>0</c:v>
                </c:pt>
              </c:numCache>
            </c:numRef>
          </c:yVal>
          <c:smooth val="0"/>
        </c:ser>
        <c:dLbls>
          <c:showLegendKey val="0"/>
          <c:showVal val="0"/>
          <c:showCatName val="0"/>
          <c:showSerName val="0"/>
          <c:showPercent val="0"/>
          <c:showBubbleSize val="0"/>
        </c:dLbls>
        <c:axId val="232694832"/>
        <c:axId val="232695224"/>
      </c:scatterChart>
      <c:valAx>
        <c:axId val="232694832"/>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95224"/>
        <c:crosses val="autoZero"/>
        <c:crossBetween val="midCat"/>
      </c:valAx>
      <c:valAx>
        <c:axId val="232695224"/>
        <c:scaling>
          <c:orientation val="minMax"/>
          <c:max val="10"/>
          <c:min val="0"/>
        </c:scaling>
        <c:delete val="0"/>
        <c:axPos val="l"/>
        <c:title>
          <c:tx>
            <c:rich>
              <a:bodyPr rot="-5400000" vert="horz"/>
              <a:lstStyle/>
              <a:p>
                <a:pPr>
                  <a:defRPr b="0"/>
                </a:pPr>
                <a:r>
                  <a:rPr lang="en-US" b="0"/>
                  <a:t>Priority</a:t>
                </a:r>
              </a:p>
            </c:rich>
          </c:tx>
          <c:layout>
            <c:manualLayout>
              <c:xMode val="edge"/>
              <c:yMode val="edge"/>
              <c:x val="1.7785054095960776E-2"/>
              <c:y val="0.35735219538235685"/>
            </c:manualLayout>
          </c:layout>
          <c:overlay val="0"/>
        </c:title>
        <c:numFmt formatCode="0" sourceLinked="0"/>
        <c:majorTickMark val="out"/>
        <c:minorTickMark val="none"/>
        <c:tickLblPos val="nextTo"/>
        <c:crossAx val="232694832"/>
        <c:crosses val="autoZero"/>
        <c:crossBetween val="midCat"/>
      </c:valAx>
    </c:plotArea>
    <c:legend>
      <c:legendPos val="r"/>
      <c:legendEntry>
        <c:idx val="0"/>
        <c:delete val="1"/>
      </c:legendEntry>
      <c:layout>
        <c:manualLayout>
          <c:xMode val="edge"/>
          <c:yMode val="edge"/>
          <c:x val="0.85038469201250833"/>
          <c:y val="0.22906846389963964"/>
          <c:w val="0.12465649714577753"/>
          <c:h val="0.41030383913875168"/>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10 - Research/Innovations</a:t>
            </a:r>
            <a:endParaRPr lang="en-US" sz="1100">
              <a:effectLst/>
              <a:latin typeface="+mn-lt"/>
            </a:endParaRPr>
          </a:p>
        </c:rich>
      </c:tx>
      <c:overlay val="0"/>
    </c:title>
    <c:autoTitleDeleted val="0"/>
    <c:plotArea>
      <c:layout>
        <c:manualLayout>
          <c:layoutTarget val="inner"/>
          <c:xMode val="edge"/>
          <c:yMode val="edge"/>
          <c:x val="0.15953952344899039"/>
          <c:y val="0.18730306107893274"/>
          <c:w val="0.67436596833310791"/>
          <c:h val="0.5672263739492675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'!$F$46</c:f>
              <c:numCache>
                <c:formatCode>0.00</c:formatCode>
                <c:ptCount val="1"/>
                <c:pt idx="0">
                  <c:v>0</c:v>
                </c:pt>
              </c:numCache>
            </c:numRef>
          </c:yVal>
          <c:smooth val="0"/>
        </c:ser>
        <c:ser>
          <c:idx val="1"/>
          <c:order val="1"/>
          <c:tx>
            <c:v>10.1</c:v>
          </c:tx>
          <c:spPr>
            <a:ln w="28575">
              <a:noFill/>
            </a:ln>
          </c:spPr>
          <c:xVal>
            <c:numRef>
              <c:f>'Score Summary (Hide) '!$C$42</c:f>
            </c:numRef>
          </c:xVal>
          <c:yVal>
            <c:numRef>
              <c:f>'Score Summary (Hide) '!$F$42</c:f>
              <c:numCache>
                <c:formatCode>0.00</c:formatCode>
                <c:ptCount val="1"/>
                <c:pt idx="0">
                  <c:v>0</c:v>
                </c:pt>
              </c:numCache>
            </c:numRef>
          </c:yVal>
          <c:smooth val="0"/>
        </c:ser>
        <c:ser>
          <c:idx val="2"/>
          <c:order val="2"/>
          <c:tx>
            <c:v>10.2</c:v>
          </c:tx>
          <c:spPr>
            <a:ln w="28575">
              <a:noFill/>
            </a:ln>
          </c:spPr>
          <c:xVal>
            <c:numRef>
              <c:f>'Score Summary (Hide) '!$C$43</c:f>
            </c:numRef>
          </c:xVal>
          <c:yVal>
            <c:numRef>
              <c:f>'Score Summary (Hide) '!$F$43</c:f>
              <c:numCache>
                <c:formatCode>0.00</c:formatCode>
                <c:ptCount val="1"/>
                <c:pt idx="0">
                  <c:v>0</c:v>
                </c:pt>
              </c:numCache>
            </c:numRef>
          </c:yVal>
          <c:smooth val="0"/>
        </c:ser>
        <c:ser>
          <c:idx val="3"/>
          <c:order val="3"/>
          <c:tx>
            <c:v>10.3</c:v>
          </c:tx>
          <c:spPr>
            <a:ln w="28575">
              <a:noFill/>
            </a:ln>
          </c:spPr>
          <c:marker>
            <c:symbol val="diamond"/>
            <c:size val="7"/>
          </c:marker>
          <c:xVal>
            <c:numRef>
              <c:f>'Score Summary (Hide) '!$C$44</c:f>
            </c:numRef>
          </c:xVal>
          <c:yVal>
            <c:numRef>
              <c:f>'Score Summary (Hide) '!$F$44</c:f>
              <c:numCache>
                <c:formatCode>0.00</c:formatCode>
                <c:ptCount val="1"/>
                <c:pt idx="0">
                  <c:v>0</c:v>
                </c:pt>
              </c:numCache>
            </c:numRef>
          </c:yVal>
          <c:smooth val="0"/>
        </c:ser>
        <c:dLbls>
          <c:showLegendKey val="0"/>
          <c:showVal val="0"/>
          <c:showCatName val="0"/>
          <c:showSerName val="0"/>
          <c:showPercent val="0"/>
          <c:showBubbleSize val="0"/>
        </c:dLbls>
        <c:axId val="232696008"/>
        <c:axId val="232696400"/>
      </c:scatterChart>
      <c:valAx>
        <c:axId val="232696008"/>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96400"/>
        <c:crosses val="autoZero"/>
        <c:crossBetween val="midCat"/>
      </c:valAx>
      <c:valAx>
        <c:axId val="232696400"/>
        <c:scaling>
          <c:orientation val="minMax"/>
          <c:max val="10"/>
          <c:min val="0"/>
        </c:scaling>
        <c:delete val="0"/>
        <c:axPos val="l"/>
        <c:title>
          <c:tx>
            <c:rich>
              <a:bodyPr rot="-5400000" vert="horz"/>
              <a:lstStyle/>
              <a:p>
                <a:pPr>
                  <a:defRPr b="0"/>
                </a:pPr>
                <a:r>
                  <a:rPr lang="en-US" b="0"/>
                  <a:t>Priority</a:t>
                </a:r>
              </a:p>
            </c:rich>
          </c:tx>
          <c:layout>
            <c:manualLayout>
              <c:xMode val="edge"/>
              <c:yMode val="edge"/>
              <c:x val="8.8334984616989104E-3"/>
              <c:y val="0.36819979047683421"/>
            </c:manualLayout>
          </c:layout>
          <c:overlay val="0"/>
        </c:title>
        <c:numFmt formatCode="0" sourceLinked="0"/>
        <c:majorTickMark val="out"/>
        <c:minorTickMark val="none"/>
        <c:tickLblPos val="nextTo"/>
        <c:crossAx val="232696008"/>
        <c:crosses val="autoZero"/>
        <c:crossBetween val="midCat"/>
      </c:valAx>
    </c:plotArea>
    <c:legend>
      <c:legendPos val="r"/>
      <c:legendEntry>
        <c:idx val="0"/>
        <c:delete val="1"/>
      </c:legendEntry>
      <c:layout>
        <c:manualLayout>
          <c:xMode val="edge"/>
          <c:yMode val="edge"/>
          <c:x val="0.82898263544871453"/>
          <c:y val="0.2835330562220495"/>
          <c:w val="0.14639446559246316"/>
          <c:h val="0.3100640960652451"/>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44" l="0.70000000000000062" r="0.70000000000000062" t="0.75000000000000244" header="0.30000000000000032" footer="0.30000000000000032"/>
    <c:pageSetup orientation="landscape"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1 - Monitor Health Status </a:t>
            </a:r>
            <a:endParaRPr lang="en-US" sz="1100">
              <a:effectLst/>
              <a:latin typeface="+mn-lt"/>
            </a:endParaRPr>
          </a:p>
        </c:rich>
      </c:tx>
      <c:overlay val="0"/>
    </c:title>
    <c:autoTitleDeleted val="0"/>
    <c:plotArea>
      <c:layout>
        <c:manualLayout>
          <c:layoutTarget val="inner"/>
          <c:xMode val="edge"/>
          <c:yMode val="edge"/>
          <c:x val="0.20641423564715561"/>
          <c:y val="0.2012839088041827"/>
          <c:w val="0.60859215843343739"/>
          <c:h val="0.50633136480957674"/>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1.1</c:v>
          </c:tx>
          <c:spPr>
            <a:ln w="28575">
              <a:noFill/>
            </a:ln>
          </c:spPr>
          <c:xVal>
            <c:numRef>
              <c:f>'Score Summary (Hide) '!$C$6</c:f>
            </c:numRef>
          </c:xVal>
          <c:yVal>
            <c:numRef>
              <c:f>'Score Summary (Hide) '!$G$6</c:f>
              <c:numCache>
                <c:formatCode>0.00</c:formatCode>
                <c:ptCount val="1"/>
                <c:pt idx="0">
                  <c:v>0</c:v>
                </c:pt>
              </c:numCache>
            </c:numRef>
          </c:yVal>
          <c:smooth val="0"/>
        </c:ser>
        <c:ser>
          <c:idx val="2"/>
          <c:order val="2"/>
          <c:tx>
            <c:v>1.2</c:v>
          </c:tx>
          <c:spPr>
            <a:ln w="28575">
              <a:noFill/>
            </a:ln>
          </c:spPr>
          <c:xVal>
            <c:numRef>
              <c:f>'Score Summary (Hide) '!$C$7</c:f>
            </c:numRef>
          </c:xVal>
          <c:yVal>
            <c:numRef>
              <c:f>'Score Summary (Hide) '!$G$7</c:f>
              <c:numCache>
                <c:formatCode>0.00</c:formatCode>
                <c:ptCount val="1"/>
                <c:pt idx="0">
                  <c:v>0</c:v>
                </c:pt>
              </c:numCache>
            </c:numRef>
          </c:yVal>
          <c:smooth val="0"/>
        </c:ser>
        <c:ser>
          <c:idx val="3"/>
          <c:order val="3"/>
          <c:tx>
            <c:v>1.3</c:v>
          </c:tx>
          <c:spPr>
            <a:ln w="28575">
              <a:noFill/>
            </a:ln>
          </c:spPr>
          <c:marker>
            <c:symbol val="diamond"/>
            <c:size val="7"/>
          </c:marker>
          <c:xVal>
            <c:numRef>
              <c:f>'Score Summary (Hide) '!$C$8</c:f>
            </c:numRef>
          </c:xVal>
          <c:yVal>
            <c:numRef>
              <c:f>'Score Summary (Hide) '!$G$8</c:f>
              <c:numCache>
                <c:formatCode>0.00</c:formatCode>
                <c:ptCount val="1"/>
                <c:pt idx="0">
                  <c:v>0</c:v>
                </c:pt>
              </c:numCache>
            </c:numRef>
          </c:yVal>
          <c:smooth val="0"/>
        </c:ser>
        <c:dLbls>
          <c:showLegendKey val="0"/>
          <c:showVal val="0"/>
          <c:showCatName val="0"/>
          <c:showSerName val="0"/>
          <c:showPercent val="0"/>
          <c:showBubbleSize val="0"/>
        </c:dLbls>
        <c:axId val="232697184"/>
        <c:axId val="232697576"/>
      </c:scatterChart>
      <c:valAx>
        <c:axId val="232697184"/>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97576"/>
        <c:crosses val="autoZero"/>
        <c:crossBetween val="midCat"/>
      </c:valAx>
      <c:valAx>
        <c:axId val="232697576"/>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2.3094552205364573E-2"/>
              <c:y val="0.11466350686746681"/>
            </c:manualLayout>
          </c:layout>
          <c:overlay val="0"/>
        </c:title>
        <c:numFmt formatCode="0" sourceLinked="0"/>
        <c:majorTickMark val="out"/>
        <c:minorTickMark val="none"/>
        <c:tickLblPos val="nextTo"/>
        <c:crossAx val="232697184"/>
        <c:crosses val="autoZero"/>
        <c:crossBetween val="midCat"/>
      </c:valAx>
    </c:plotArea>
    <c:legend>
      <c:legendPos val="r"/>
      <c:legendEntry>
        <c:idx val="0"/>
        <c:delete val="1"/>
      </c:legendEntry>
      <c:layout>
        <c:manualLayout>
          <c:xMode val="edge"/>
          <c:yMode val="edge"/>
          <c:x val="0.8334820342579129"/>
          <c:y val="0.25926152434829142"/>
          <c:w val="0.13694129697202484"/>
          <c:h val="0.33564559284458373"/>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50" b="1" i="0" baseline="0">
                <a:effectLst/>
                <a:latin typeface="+mn-lt"/>
              </a:rPr>
              <a:t>EPHS 2 - Diagnose and Investigate</a:t>
            </a:r>
            <a:endParaRPr lang="en-US" sz="1050">
              <a:effectLst/>
              <a:latin typeface="+mn-lt"/>
            </a:endParaRPr>
          </a:p>
        </c:rich>
      </c:tx>
      <c:overlay val="0"/>
    </c:title>
    <c:autoTitleDeleted val="0"/>
    <c:plotArea>
      <c:layout>
        <c:manualLayout>
          <c:layoutTarget val="inner"/>
          <c:xMode val="edge"/>
          <c:yMode val="edge"/>
          <c:x val="0.18421745395581202"/>
          <c:y val="0.20369690125584736"/>
          <c:w val="0.63400754300794671"/>
          <c:h val="0.51010553249038559"/>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2.1</c:v>
          </c:tx>
          <c:spPr>
            <a:ln w="28575">
              <a:noFill/>
            </a:ln>
          </c:spPr>
          <c:xVal>
            <c:numRef>
              <c:f>'Score Summary (Hide) '!$C$14</c:f>
            </c:numRef>
          </c:xVal>
          <c:yVal>
            <c:numRef>
              <c:f>'Score Summary (Hide) '!$G$10</c:f>
              <c:numCache>
                <c:formatCode>0.00</c:formatCode>
                <c:ptCount val="1"/>
                <c:pt idx="0">
                  <c:v>0</c:v>
                </c:pt>
              </c:numCache>
            </c:numRef>
          </c:yVal>
          <c:smooth val="0"/>
        </c:ser>
        <c:ser>
          <c:idx val="2"/>
          <c:order val="2"/>
          <c:tx>
            <c:v>2.2</c:v>
          </c:tx>
          <c:spPr>
            <a:ln w="28575">
              <a:noFill/>
            </a:ln>
          </c:spPr>
          <c:xVal>
            <c:numRef>
              <c:f>'Score Summary (Hide) '!$C$11</c:f>
            </c:numRef>
          </c:xVal>
          <c:yVal>
            <c:numRef>
              <c:f>'Score Summary (Hide) '!$G$11</c:f>
              <c:numCache>
                <c:formatCode>0.00</c:formatCode>
                <c:ptCount val="1"/>
                <c:pt idx="0">
                  <c:v>0</c:v>
                </c:pt>
              </c:numCache>
            </c:numRef>
          </c:yVal>
          <c:smooth val="0"/>
        </c:ser>
        <c:ser>
          <c:idx val="3"/>
          <c:order val="3"/>
          <c:tx>
            <c:v>2.3</c:v>
          </c:tx>
          <c:spPr>
            <a:ln w="28575">
              <a:noFill/>
            </a:ln>
          </c:spPr>
          <c:marker>
            <c:symbol val="diamond"/>
            <c:size val="7"/>
          </c:marker>
          <c:xVal>
            <c:numRef>
              <c:f>'Score Summary (Hide) '!$C$12</c:f>
            </c:numRef>
          </c:xVal>
          <c:yVal>
            <c:numRef>
              <c:f>'Score Summary (Hide) '!$G$12</c:f>
              <c:numCache>
                <c:formatCode>0.00</c:formatCode>
                <c:ptCount val="1"/>
                <c:pt idx="0">
                  <c:v>0</c:v>
                </c:pt>
              </c:numCache>
            </c:numRef>
          </c:yVal>
          <c:smooth val="0"/>
        </c:ser>
        <c:dLbls>
          <c:showLegendKey val="0"/>
          <c:showVal val="0"/>
          <c:showCatName val="0"/>
          <c:showSerName val="0"/>
          <c:showPercent val="0"/>
          <c:showBubbleSize val="0"/>
        </c:dLbls>
        <c:axId val="232698360"/>
        <c:axId val="232698752"/>
      </c:scatterChart>
      <c:valAx>
        <c:axId val="232698360"/>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98752"/>
        <c:crosses val="autoZero"/>
        <c:crossBetween val="midCat"/>
      </c:valAx>
      <c:valAx>
        <c:axId val="232698752"/>
        <c:scaling>
          <c:orientation val="minMax"/>
          <c:max val="100"/>
          <c:min val="0"/>
        </c:scaling>
        <c:delete val="0"/>
        <c:axPos val="l"/>
        <c:title>
          <c:tx>
            <c:rich>
              <a:bodyPr rot="-5400000" vert="horz"/>
              <a:lstStyle/>
              <a:p>
                <a:pPr>
                  <a:defRPr/>
                </a:pPr>
                <a:r>
                  <a:rPr lang="en-US" b="0"/>
                  <a:t>Agency Contribution Scores</a:t>
                </a:r>
              </a:p>
            </c:rich>
          </c:tx>
          <c:layout>
            <c:manualLayout>
              <c:xMode val="edge"/>
              <c:yMode val="edge"/>
              <c:x val="1.7732970294601025E-2"/>
              <c:y val="0.11088958540376627"/>
            </c:manualLayout>
          </c:layout>
          <c:overlay val="0"/>
        </c:title>
        <c:numFmt formatCode="0" sourceLinked="0"/>
        <c:majorTickMark val="out"/>
        <c:minorTickMark val="none"/>
        <c:tickLblPos val="nextTo"/>
        <c:crossAx val="232698360"/>
        <c:crosses val="autoZero"/>
        <c:crossBetween val="midCat"/>
      </c:valAx>
    </c:plotArea>
    <c:legend>
      <c:legendPos val="r"/>
      <c:legendEntry>
        <c:idx val="0"/>
        <c:delete val="1"/>
      </c:legendEntry>
      <c:layout>
        <c:manualLayout>
          <c:xMode val="edge"/>
          <c:yMode val="edge"/>
          <c:x val="0.85138862315107811"/>
          <c:y val="0.26974849017659197"/>
          <c:w val="0.12251608735823905"/>
          <c:h val="0.33564559284458373"/>
        </c:manualLayout>
      </c:layout>
      <c:overlay val="0"/>
      <c:spPr>
        <a:ln>
          <a:solidFill>
            <a:schemeClr val="tx1"/>
          </a:solidFill>
        </a:ln>
      </c:spPr>
    </c:legend>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3 - Educate/Empower</a:t>
            </a:r>
            <a:endParaRPr lang="en-US" sz="1100">
              <a:effectLst/>
              <a:latin typeface="+mn-lt"/>
            </a:endParaRPr>
          </a:p>
        </c:rich>
      </c:tx>
      <c:overlay val="0"/>
    </c:title>
    <c:autoTitleDeleted val="0"/>
    <c:plotArea>
      <c:layout>
        <c:manualLayout>
          <c:layoutTarget val="inner"/>
          <c:xMode val="edge"/>
          <c:yMode val="edge"/>
          <c:x val="0.21108520622702903"/>
          <c:y val="0.19388946749711272"/>
          <c:w val="0.61326312901331081"/>
          <c:h val="0.5646160733927294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3.1</c:v>
          </c:tx>
          <c:spPr>
            <a:ln w="28575">
              <a:noFill/>
            </a:ln>
          </c:spPr>
          <c:xVal>
            <c:numRef>
              <c:f>'Score Summary (Hide) '!$C$14</c:f>
            </c:numRef>
          </c:xVal>
          <c:yVal>
            <c:numRef>
              <c:f>'Score Summary (Hide) '!$G$14</c:f>
              <c:numCache>
                <c:formatCode>0.00</c:formatCode>
                <c:ptCount val="1"/>
                <c:pt idx="0">
                  <c:v>0</c:v>
                </c:pt>
              </c:numCache>
            </c:numRef>
          </c:yVal>
          <c:smooth val="0"/>
        </c:ser>
        <c:ser>
          <c:idx val="2"/>
          <c:order val="2"/>
          <c:tx>
            <c:v>3.2</c:v>
          </c:tx>
          <c:spPr>
            <a:ln w="28575">
              <a:noFill/>
            </a:ln>
          </c:spPr>
          <c:xVal>
            <c:numRef>
              <c:f>'Score Summary (Hide) '!$C$15</c:f>
            </c:numRef>
          </c:xVal>
          <c:yVal>
            <c:numRef>
              <c:f>'Score Summary (Hide) '!$G$15</c:f>
              <c:numCache>
                <c:formatCode>0.00</c:formatCode>
                <c:ptCount val="1"/>
                <c:pt idx="0">
                  <c:v>0</c:v>
                </c:pt>
              </c:numCache>
            </c:numRef>
          </c:yVal>
          <c:smooth val="0"/>
        </c:ser>
        <c:ser>
          <c:idx val="3"/>
          <c:order val="3"/>
          <c:tx>
            <c:v>3.3</c:v>
          </c:tx>
          <c:spPr>
            <a:ln w="28575">
              <a:noFill/>
            </a:ln>
          </c:spPr>
          <c:marker>
            <c:symbol val="diamond"/>
            <c:size val="7"/>
          </c:marker>
          <c:xVal>
            <c:numRef>
              <c:f>'Score Summary (Hide) '!$C$16</c:f>
            </c:numRef>
          </c:xVal>
          <c:yVal>
            <c:numRef>
              <c:f>'Score Summary (Hide) '!$G$16</c:f>
              <c:numCache>
                <c:formatCode>0.00</c:formatCode>
                <c:ptCount val="1"/>
                <c:pt idx="0">
                  <c:v>0</c:v>
                </c:pt>
              </c:numCache>
            </c:numRef>
          </c:yVal>
          <c:smooth val="0"/>
        </c:ser>
        <c:dLbls>
          <c:showLegendKey val="0"/>
          <c:showVal val="0"/>
          <c:showCatName val="0"/>
          <c:showSerName val="0"/>
          <c:showPercent val="0"/>
          <c:showBubbleSize val="0"/>
        </c:dLbls>
        <c:axId val="232699536"/>
        <c:axId val="232699928"/>
      </c:scatterChart>
      <c:valAx>
        <c:axId val="232699536"/>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99928"/>
        <c:crosses val="autoZero"/>
        <c:crossBetween val="midCat"/>
      </c:valAx>
      <c:valAx>
        <c:axId val="232699928"/>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1.8423184906764704E-2"/>
              <c:y val="0.1338659607204272"/>
            </c:manualLayout>
          </c:layout>
          <c:overlay val="0"/>
        </c:title>
        <c:numFmt formatCode="0" sourceLinked="0"/>
        <c:majorTickMark val="out"/>
        <c:minorTickMark val="none"/>
        <c:tickLblPos val="nextTo"/>
        <c:crossAx val="232699536"/>
        <c:crosses val="autoZero"/>
        <c:crossBetween val="midCat"/>
      </c:valAx>
    </c:plotArea>
    <c:legend>
      <c:legendPos val="r"/>
      <c:legendEntry>
        <c:idx val="0"/>
        <c:delete val="1"/>
      </c:legendEntry>
      <c:layout>
        <c:manualLayout>
          <c:xMode val="edge"/>
          <c:yMode val="edge"/>
          <c:x val="0.83815303574858024"/>
          <c:y val="0.29314100823603945"/>
          <c:w val="0.13694129697202484"/>
          <c:h val="0.29601773916191504"/>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8: Assure Workforce </a:t>
            </a:r>
          </a:p>
        </c:rich>
      </c:tx>
      <c:overlay val="0"/>
    </c:title>
    <c:autoTitleDeleted val="0"/>
    <c:plotArea>
      <c:layout>
        <c:manualLayout>
          <c:layoutTarget val="inner"/>
          <c:xMode val="edge"/>
          <c:yMode val="edge"/>
          <c:x val="0.148682765375547"/>
          <c:y val="0.2904076669315418"/>
          <c:w val="0.76130229708895203"/>
          <c:h val="0.64231404560668448"/>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'!$B$33:$B$36</c:f>
              <c:numCache>
                <c:formatCode>General</c:formatCode>
                <c:ptCount val="4"/>
              </c:numCache>
            </c:numRef>
          </c:cat>
          <c:val>
            <c:numRef>
              <c:f>'Score Summary (Hide) '!$C$33:$C$36</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150"/>
        <c:axId val="228151400"/>
        <c:axId val="228151792"/>
      </c:barChart>
      <c:catAx>
        <c:axId val="228151400"/>
        <c:scaling>
          <c:orientation val="maxMin"/>
        </c:scaling>
        <c:delete val="0"/>
        <c:axPos val="l"/>
        <c:title>
          <c:tx>
            <c:rich>
              <a:bodyPr rot="0" vert="horz"/>
              <a:lstStyle/>
              <a:p>
                <a:pPr>
                  <a:defRPr b="0"/>
                </a:pPr>
                <a:r>
                  <a:rPr lang="en-US" b="0"/>
                  <a:t>8.1</a:t>
                </a:r>
              </a:p>
              <a:p>
                <a:pPr>
                  <a:defRPr b="0"/>
                </a:pPr>
                <a:endParaRPr lang="en-US" b="0"/>
              </a:p>
              <a:p>
                <a:pPr>
                  <a:defRPr b="0"/>
                </a:pPr>
                <a:r>
                  <a:rPr lang="en-US" b="0"/>
                  <a:t>8.2</a:t>
                </a:r>
              </a:p>
              <a:p>
                <a:pPr>
                  <a:defRPr b="0"/>
                </a:pPr>
                <a:endParaRPr lang="en-US" b="0"/>
              </a:p>
              <a:p>
                <a:pPr>
                  <a:defRPr b="0"/>
                </a:pPr>
                <a:r>
                  <a:rPr lang="en-US" b="0"/>
                  <a:t>8.3</a:t>
                </a:r>
              </a:p>
              <a:p>
                <a:pPr>
                  <a:defRPr b="0"/>
                </a:pPr>
                <a:endParaRPr lang="en-US" b="0"/>
              </a:p>
              <a:p>
                <a:pPr>
                  <a:defRPr b="0"/>
                </a:pPr>
                <a:r>
                  <a:rPr lang="en-US" b="0"/>
                  <a:t>8.4</a:t>
                </a:r>
              </a:p>
            </c:rich>
          </c:tx>
          <c:layout>
            <c:manualLayout>
              <c:xMode val="edge"/>
              <c:yMode val="edge"/>
              <c:x val="2.4190938070457458E-2"/>
              <c:y val="0.34112126979388241"/>
            </c:manualLayout>
          </c:layout>
          <c:overlay val="0"/>
        </c:title>
        <c:numFmt formatCode="#,##0" sourceLinked="0"/>
        <c:majorTickMark val="out"/>
        <c:minorTickMark val="none"/>
        <c:tickLblPos val="nextTo"/>
        <c:txPr>
          <a:bodyPr/>
          <a:lstStyle/>
          <a:p>
            <a:pPr>
              <a:defRPr sz="800"/>
            </a:pPr>
            <a:endParaRPr lang="en-US"/>
          </a:p>
        </c:txPr>
        <c:crossAx val="228151792"/>
        <c:crossesAt val="0"/>
        <c:auto val="1"/>
        <c:lblAlgn val="ctr"/>
        <c:lblOffset val="100"/>
        <c:noMultiLvlLbl val="0"/>
      </c:catAx>
      <c:valAx>
        <c:axId val="228151792"/>
        <c:scaling>
          <c:orientation val="minMax"/>
          <c:max val="100"/>
        </c:scaling>
        <c:delete val="0"/>
        <c:axPos val="t"/>
        <c:majorGridlines/>
        <c:numFmt formatCode="0" sourceLinked="0"/>
        <c:majorTickMark val="out"/>
        <c:minorTickMark val="none"/>
        <c:tickLblPos val="nextTo"/>
        <c:crossAx val="228151400"/>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5 - Develop Policies/Plans</a:t>
            </a:r>
            <a:endParaRPr lang="en-US" sz="1100">
              <a:effectLst/>
              <a:latin typeface="+mn-lt"/>
            </a:endParaRPr>
          </a:p>
        </c:rich>
      </c:tx>
      <c:overlay val="0"/>
    </c:title>
    <c:autoTitleDeleted val="0"/>
    <c:plotArea>
      <c:layout>
        <c:manualLayout>
          <c:layoutTarget val="inner"/>
          <c:xMode val="edge"/>
          <c:yMode val="edge"/>
          <c:x val="0.20174326506728221"/>
          <c:y val="0.18316869371180877"/>
          <c:w val="0.61326312901331081"/>
          <c:h val="0.5641578389807727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5.1</c:v>
          </c:tx>
          <c:spPr>
            <a:ln w="28575">
              <a:noFill/>
            </a:ln>
          </c:spPr>
          <c:xVal>
            <c:numRef>
              <c:f>'Score Summary (Hide) '!$C$21</c:f>
            </c:numRef>
          </c:xVal>
          <c:yVal>
            <c:numRef>
              <c:f>'Score Summary (Hide) '!$G$21</c:f>
              <c:numCache>
                <c:formatCode>0.00</c:formatCode>
                <c:ptCount val="1"/>
                <c:pt idx="0">
                  <c:v>0</c:v>
                </c:pt>
              </c:numCache>
            </c:numRef>
          </c:yVal>
          <c:smooth val="0"/>
        </c:ser>
        <c:ser>
          <c:idx val="2"/>
          <c:order val="2"/>
          <c:tx>
            <c:v>5.2</c:v>
          </c:tx>
          <c:spPr>
            <a:ln w="28575">
              <a:noFill/>
            </a:ln>
          </c:spPr>
          <c:xVal>
            <c:numRef>
              <c:f>'Score Summary (Hide) '!$C$22</c:f>
            </c:numRef>
          </c:xVal>
          <c:yVal>
            <c:numRef>
              <c:f>'Score Summary (Hide) '!$G$22</c:f>
              <c:numCache>
                <c:formatCode>0.00</c:formatCode>
                <c:ptCount val="1"/>
                <c:pt idx="0">
                  <c:v>0</c:v>
                </c:pt>
              </c:numCache>
            </c:numRef>
          </c:yVal>
          <c:smooth val="0"/>
        </c:ser>
        <c:ser>
          <c:idx val="3"/>
          <c:order val="3"/>
          <c:tx>
            <c:v>5.3</c:v>
          </c:tx>
          <c:spPr>
            <a:ln w="28575">
              <a:noFill/>
            </a:ln>
          </c:spPr>
          <c:marker>
            <c:symbol val="diamond"/>
            <c:size val="7"/>
          </c:marker>
          <c:xVal>
            <c:numRef>
              <c:f>'Score Summary (Hide) '!$C$23</c:f>
            </c:numRef>
          </c:xVal>
          <c:yVal>
            <c:numRef>
              <c:f>'Score Summary (Hide) '!$G$23</c:f>
              <c:numCache>
                <c:formatCode>0.00</c:formatCode>
                <c:ptCount val="1"/>
                <c:pt idx="0">
                  <c:v>0</c:v>
                </c:pt>
              </c:numCache>
            </c:numRef>
          </c:yVal>
          <c:smooth val="0"/>
        </c:ser>
        <c:ser>
          <c:idx val="4"/>
          <c:order val="4"/>
          <c:tx>
            <c:v>5.4</c:v>
          </c:tx>
          <c:spPr>
            <a:ln w="28575">
              <a:noFill/>
            </a:ln>
          </c:spPr>
          <c:marker>
            <c:symbol val="circle"/>
            <c:size val="7"/>
          </c:marker>
          <c:xVal>
            <c:numRef>
              <c:f>'Score Summary (Hide) '!$C$24</c:f>
            </c:numRef>
          </c:xVal>
          <c:yVal>
            <c:numRef>
              <c:f>'Score Summary (Hide) '!$G$24</c:f>
              <c:numCache>
                <c:formatCode>0.00</c:formatCode>
                <c:ptCount val="1"/>
                <c:pt idx="0">
                  <c:v>0</c:v>
                </c:pt>
              </c:numCache>
            </c:numRef>
          </c:yVal>
          <c:smooth val="0"/>
        </c:ser>
        <c:dLbls>
          <c:showLegendKey val="0"/>
          <c:showVal val="0"/>
          <c:showCatName val="0"/>
          <c:showSerName val="0"/>
          <c:showPercent val="0"/>
          <c:showBubbleSize val="0"/>
        </c:dLbls>
        <c:axId val="232700712"/>
        <c:axId val="232701104"/>
      </c:scatterChart>
      <c:valAx>
        <c:axId val="232700712"/>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701104"/>
        <c:crosses val="autoZero"/>
        <c:crossBetween val="midCat"/>
      </c:valAx>
      <c:valAx>
        <c:axId val="232701104"/>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1.842355071469725E-2"/>
              <c:y val="0.15039438252036677"/>
            </c:manualLayout>
          </c:layout>
          <c:overlay val="0"/>
        </c:title>
        <c:numFmt formatCode="0" sourceLinked="0"/>
        <c:majorTickMark val="out"/>
        <c:minorTickMark val="none"/>
        <c:tickLblPos val="nextTo"/>
        <c:crossAx val="232700712"/>
        <c:crosses val="autoZero"/>
        <c:crossBetween val="midCat"/>
      </c:valAx>
    </c:plotArea>
    <c:legend>
      <c:legendPos val="r"/>
      <c:legendEntry>
        <c:idx val="0"/>
        <c:delete val="1"/>
      </c:legendEntry>
      <c:layout>
        <c:manualLayout>
          <c:xMode val="edge"/>
          <c:yMode val="edge"/>
          <c:x val="0.84282403723924748"/>
          <c:y val="0.27084705320925795"/>
          <c:w val="0.13694129697202484"/>
          <c:h val="0.3951060662871686"/>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7 - Link to Health Services</a:t>
            </a:r>
            <a:endParaRPr lang="en-US" sz="1100">
              <a:effectLst/>
              <a:latin typeface="+mn-lt"/>
            </a:endParaRPr>
          </a:p>
        </c:rich>
      </c:tx>
      <c:overlay val="0"/>
    </c:title>
    <c:autoTitleDeleted val="0"/>
    <c:plotArea>
      <c:layout>
        <c:manualLayout>
          <c:layoutTarget val="inner"/>
          <c:xMode val="edge"/>
          <c:yMode val="edge"/>
          <c:x val="0.20174326506728221"/>
          <c:y val="0.18297619298253906"/>
          <c:w val="0.62260507017305766"/>
          <c:h val="0.5646158863257775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7.1</c:v>
          </c:tx>
          <c:spPr>
            <a:ln w="28575">
              <a:noFill/>
            </a:ln>
          </c:spPr>
          <c:xVal>
            <c:numRef>
              <c:f>'Score Summary (Hide) '!$C$30</c:f>
            </c:numRef>
          </c:xVal>
          <c:yVal>
            <c:numRef>
              <c:f>'Score Summary (Hide) '!$G$30</c:f>
              <c:numCache>
                <c:formatCode>0.00</c:formatCode>
                <c:ptCount val="1"/>
                <c:pt idx="0">
                  <c:v>0</c:v>
                </c:pt>
              </c:numCache>
            </c:numRef>
          </c:yVal>
          <c:smooth val="0"/>
        </c:ser>
        <c:ser>
          <c:idx val="2"/>
          <c:order val="2"/>
          <c:tx>
            <c:v>7.2</c:v>
          </c:tx>
          <c:spPr>
            <a:ln w="28575">
              <a:noFill/>
            </a:ln>
          </c:spPr>
          <c:xVal>
            <c:numRef>
              <c:f>'Score Summary (Hide) '!$C$31</c:f>
            </c:numRef>
          </c:xVal>
          <c:yVal>
            <c:numRef>
              <c:f>'Score Summary (Hide) '!$G$31</c:f>
              <c:numCache>
                <c:formatCode>0.00</c:formatCode>
                <c:ptCount val="1"/>
                <c:pt idx="0">
                  <c:v>0</c:v>
                </c:pt>
              </c:numCache>
            </c:numRef>
          </c:yVal>
          <c:smooth val="0"/>
        </c:ser>
        <c:dLbls>
          <c:showLegendKey val="0"/>
          <c:showVal val="0"/>
          <c:showCatName val="0"/>
          <c:showSerName val="0"/>
          <c:showPercent val="0"/>
          <c:showBubbleSize val="0"/>
        </c:dLbls>
        <c:axId val="232112128"/>
        <c:axId val="232112520"/>
      </c:scatterChart>
      <c:valAx>
        <c:axId val="232112128"/>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112520"/>
        <c:crosses val="autoZero"/>
        <c:crossBetween val="midCat"/>
      </c:valAx>
      <c:valAx>
        <c:axId val="232112520"/>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2.3094552205364573E-2"/>
              <c:y val="0.14477960641185947"/>
            </c:manualLayout>
          </c:layout>
          <c:overlay val="0"/>
        </c:title>
        <c:numFmt formatCode="0" sourceLinked="0"/>
        <c:majorTickMark val="out"/>
        <c:minorTickMark val="none"/>
        <c:tickLblPos val="nextTo"/>
        <c:crossAx val="232112128"/>
        <c:crosses val="autoZero"/>
        <c:crossBetween val="midCat"/>
      </c:valAx>
    </c:plotArea>
    <c:legend>
      <c:legendPos val="r"/>
      <c:legendEntry>
        <c:idx val="0"/>
        <c:delete val="1"/>
      </c:legendEntry>
      <c:layout>
        <c:manualLayout>
          <c:xMode val="edge"/>
          <c:yMode val="edge"/>
          <c:x val="0.8334820342579129"/>
          <c:y val="0.34793371858560596"/>
          <c:w val="0.13694129697202484"/>
          <c:h val="0.19734558931206558"/>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9 - Evaluate Services</a:t>
            </a:r>
            <a:endParaRPr lang="en-US" sz="1100">
              <a:effectLst/>
              <a:latin typeface="+mn-lt"/>
            </a:endParaRPr>
          </a:p>
        </c:rich>
      </c:tx>
      <c:overlay val="0"/>
    </c:title>
    <c:autoTitleDeleted val="0"/>
    <c:plotArea>
      <c:layout>
        <c:manualLayout>
          <c:layoutTarget val="inner"/>
          <c:xMode val="edge"/>
          <c:yMode val="edge"/>
          <c:x val="0.20641423564715561"/>
          <c:y val="0.1829762716000794"/>
          <c:w val="0.60859215843343739"/>
          <c:h val="0.5646156992586647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9.1</c:v>
          </c:tx>
          <c:spPr>
            <a:ln w="28575">
              <a:noFill/>
            </a:ln>
          </c:spPr>
          <c:xVal>
            <c:numRef>
              <c:f>'Score Summary (Hide) '!$C$38</c:f>
            </c:numRef>
          </c:xVal>
          <c:yVal>
            <c:numRef>
              <c:f>'Score Summary (Hide) '!$G$38</c:f>
              <c:numCache>
                <c:formatCode>0.00</c:formatCode>
                <c:ptCount val="1"/>
                <c:pt idx="0">
                  <c:v>0</c:v>
                </c:pt>
              </c:numCache>
            </c:numRef>
          </c:yVal>
          <c:smooth val="0"/>
        </c:ser>
        <c:ser>
          <c:idx val="2"/>
          <c:order val="2"/>
          <c:tx>
            <c:v>9.2</c:v>
          </c:tx>
          <c:spPr>
            <a:ln w="28575">
              <a:noFill/>
            </a:ln>
          </c:spPr>
          <c:xVal>
            <c:numRef>
              <c:f>'Score Summary (Hide) '!$C$39</c:f>
            </c:numRef>
          </c:xVal>
          <c:yVal>
            <c:numRef>
              <c:f>'Score Summary (Hide) '!$G$39</c:f>
              <c:numCache>
                <c:formatCode>0.00</c:formatCode>
                <c:ptCount val="1"/>
                <c:pt idx="0">
                  <c:v>0</c:v>
                </c:pt>
              </c:numCache>
            </c:numRef>
          </c:yVal>
          <c:smooth val="0"/>
        </c:ser>
        <c:ser>
          <c:idx val="3"/>
          <c:order val="3"/>
          <c:tx>
            <c:v>9.3</c:v>
          </c:tx>
          <c:spPr>
            <a:ln w="28575">
              <a:noFill/>
            </a:ln>
          </c:spPr>
          <c:marker>
            <c:symbol val="diamond"/>
            <c:size val="7"/>
          </c:marker>
          <c:xVal>
            <c:numRef>
              <c:f>'Score Summary (Hide) '!$C$40</c:f>
            </c:numRef>
          </c:xVal>
          <c:yVal>
            <c:numRef>
              <c:f>'Score Summary (Hide) '!$G$40</c:f>
              <c:numCache>
                <c:formatCode>0.00</c:formatCode>
                <c:ptCount val="1"/>
                <c:pt idx="0">
                  <c:v>0</c:v>
                </c:pt>
              </c:numCache>
            </c:numRef>
          </c:yVal>
          <c:smooth val="0"/>
        </c:ser>
        <c:dLbls>
          <c:showLegendKey val="0"/>
          <c:showVal val="0"/>
          <c:showCatName val="0"/>
          <c:showSerName val="0"/>
          <c:showPercent val="0"/>
          <c:showBubbleSize val="0"/>
        </c:dLbls>
        <c:axId val="232113304"/>
        <c:axId val="232113696"/>
      </c:scatterChart>
      <c:valAx>
        <c:axId val="232113304"/>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113696"/>
        <c:crosses val="autoZero"/>
        <c:crossBetween val="midCat"/>
      </c:valAx>
      <c:valAx>
        <c:axId val="232113696"/>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2.3094552205364573E-2"/>
              <c:y val="0.15023622047244095"/>
            </c:manualLayout>
          </c:layout>
          <c:overlay val="0"/>
        </c:title>
        <c:numFmt formatCode="0" sourceLinked="0"/>
        <c:majorTickMark val="out"/>
        <c:minorTickMark val="none"/>
        <c:tickLblPos val="nextTo"/>
        <c:crossAx val="232113304"/>
        <c:crosses val="autoZero"/>
        <c:crossBetween val="midCat"/>
      </c:valAx>
    </c:plotArea>
    <c:legend>
      <c:legendPos val="r"/>
      <c:legendEntry>
        <c:idx val="0"/>
        <c:delete val="1"/>
      </c:legendEntry>
      <c:layout>
        <c:manualLayout>
          <c:xMode val="edge"/>
          <c:yMode val="edge"/>
          <c:x val="0.8334820342579129"/>
          <c:y val="0.28768395329894109"/>
          <c:w val="0.13694129697202484"/>
          <c:h val="0.29601773916191504"/>
        </c:manualLayout>
      </c:layout>
      <c:overlay val="0"/>
      <c:spPr>
        <a:ln>
          <a:solidFill>
            <a:schemeClr val="tx1"/>
          </a:solidFill>
        </a:ln>
      </c:spPr>
    </c:legend>
    <c:plotVisOnly val="1"/>
    <c:dispBlanksAs val="gap"/>
    <c:showDLblsOverMax val="0"/>
  </c:chart>
  <c:printSettings>
    <c:headerFooter/>
    <c:pageMargins b="0.75000000000000266" l="0.70000000000000062" r="0.70000000000000062" t="0.75000000000000266" header="0.30000000000000032" footer="0.30000000000000032"/>
    <c:pageSetup orientation="landscape"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4 - Mobilize Partnerships</a:t>
            </a:r>
            <a:endParaRPr lang="en-US" sz="1100">
              <a:effectLst/>
              <a:latin typeface="+mn-lt"/>
            </a:endParaRPr>
          </a:p>
        </c:rich>
      </c:tx>
      <c:overlay val="0"/>
    </c:title>
    <c:autoTitleDeleted val="0"/>
    <c:plotArea>
      <c:layout>
        <c:manualLayout>
          <c:layoutTarget val="inner"/>
          <c:xMode val="edge"/>
          <c:yMode val="edge"/>
          <c:x val="0.18065105966888784"/>
          <c:y val="0.18187894411359731"/>
          <c:w val="0.64533112367946888"/>
          <c:h val="0.56722674360998071"/>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4.1</c:v>
          </c:tx>
          <c:spPr>
            <a:ln w="28575">
              <a:noFill/>
            </a:ln>
          </c:spPr>
          <c:xVal>
            <c:numRef>
              <c:f>'Score Summary (Hide) '!$C$18</c:f>
            </c:numRef>
          </c:xVal>
          <c:yVal>
            <c:numRef>
              <c:f>'Score Summary (Hide) '!$G$18</c:f>
              <c:numCache>
                <c:formatCode>0.00</c:formatCode>
                <c:ptCount val="1"/>
                <c:pt idx="0">
                  <c:v>0</c:v>
                </c:pt>
              </c:numCache>
            </c:numRef>
          </c:yVal>
          <c:smooth val="0"/>
        </c:ser>
        <c:ser>
          <c:idx val="2"/>
          <c:order val="2"/>
          <c:tx>
            <c:v>4.2</c:v>
          </c:tx>
          <c:spPr>
            <a:ln w="28575">
              <a:noFill/>
            </a:ln>
          </c:spPr>
          <c:xVal>
            <c:numRef>
              <c:f>'Score Summary (Hide) '!$C$19</c:f>
            </c:numRef>
          </c:xVal>
          <c:yVal>
            <c:numRef>
              <c:f>'Score Summary (Hide) '!$G$19</c:f>
              <c:numCache>
                <c:formatCode>0.00</c:formatCode>
                <c:ptCount val="1"/>
                <c:pt idx="0">
                  <c:v>0</c:v>
                </c:pt>
              </c:numCache>
            </c:numRef>
          </c:yVal>
          <c:smooth val="0"/>
        </c:ser>
        <c:dLbls>
          <c:showLegendKey val="0"/>
          <c:showVal val="0"/>
          <c:showCatName val="0"/>
          <c:showSerName val="0"/>
          <c:showPercent val="0"/>
          <c:showBubbleSize val="0"/>
        </c:dLbls>
        <c:axId val="232114480"/>
        <c:axId val="232114872"/>
      </c:scatterChart>
      <c:valAx>
        <c:axId val="232114480"/>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114872"/>
        <c:crosses val="autoZero"/>
        <c:crossBetween val="midCat"/>
      </c:valAx>
      <c:valAx>
        <c:axId val="232114872"/>
        <c:scaling>
          <c:orientation val="minMax"/>
          <c:max val="100"/>
          <c:min val="0"/>
        </c:scaling>
        <c:delete val="0"/>
        <c:axPos val="l"/>
        <c:title>
          <c:tx>
            <c:rich>
              <a:bodyPr rot="-5400000" vert="horz"/>
              <a:lstStyle/>
              <a:p>
                <a:pPr>
                  <a:defRPr b="0"/>
                </a:pPr>
                <a:r>
                  <a:rPr lang="en-US" b="0"/>
                  <a:t>Agency</a:t>
                </a:r>
                <a:r>
                  <a:rPr lang="en-US" b="0" baseline="0"/>
                  <a:t> Contribution Scores</a:t>
                </a:r>
              </a:p>
            </c:rich>
          </c:tx>
          <c:layout>
            <c:manualLayout>
              <c:xMode val="edge"/>
              <c:yMode val="edge"/>
              <c:x val="1.7811679790026246E-2"/>
              <c:y val="0.14933549615310962"/>
            </c:manualLayout>
          </c:layout>
          <c:overlay val="0"/>
        </c:title>
        <c:numFmt formatCode="0" sourceLinked="0"/>
        <c:majorTickMark val="out"/>
        <c:minorTickMark val="none"/>
        <c:tickLblPos val="nextTo"/>
        <c:crossAx val="232114480"/>
        <c:crosses val="autoZero"/>
        <c:crossBetween val="midCat"/>
      </c:valAx>
    </c:plotArea>
    <c:legend>
      <c:legendPos val="r"/>
      <c:legendEntry>
        <c:idx val="0"/>
        <c:delete val="1"/>
      </c:legendEntry>
      <c:layout>
        <c:manualLayout>
          <c:xMode val="edge"/>
          <c:yMode val="edge"/>
          <c:x val="0.85089140419947507"/>
          <c:y val="0.34884525700381874"/>
          <c:w val="0.12292224409448815"/>
          <c:h val="0.19616189607200385"/>
        </c:manualLayout>
      </c:layout>
      <c:overlay val="0"/>
      <c:spPr>
        <a:noFill/>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6 - Enforce Laws</a:t>
            </a:r>
            <a:endParaRPr lang="en-US" sz="1100">
              <a:effectLst/>
              <a:latin typeface="+mn-lt"/>
            </a:endParaRPr>
          </a:p>
        </c:rich>
      </c:tx>
      <c:overlay val="0"/>
    </c:title>
    <c:autoTitleDeleted val="0"/>
    <c:plotArea>
      <c:layout>
        <c:manualLayout>
          <c:layoutTarget val="inner"/>
          <c:xMode val="edge"/>
          <c:yMode val="edge"/>
          <c:x val="0.17656589768270112"/>
          <c:y val="0.18428152736314318"/>
          <c:w val="0.65350511105392073"/>
          <c:h val="0.5615098983659009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6.1</c:v>
          </c:tx>
          <c:spPr>
            <a:ln w="28575">
              <a:noFill/>
            </a:ln>
          </c:spPr>
          <c:xVal>
            <c:numRef>
              <c:f>'Score Summary (Hide) '!$C$26</c:f>
            </c:numRef>
          </c:xVal>
          <c:yVal>
            <c:numRef>
              <c:f>'Score Summary (Hide) '!$G$26</c:f>
              <c:numCache>
                <c:formatCode>0.00</c:formatCode>
                <c:ptCount val="1"/>
                <c:pt idx="0">
                  <c:v>0</c:v>
                </c:pt>
              </c:numCache>
            </c:numRef>
          </c:yVal>
          <c:smooth val="0"/>
        </c:ser>
        <c:ser>
          <c:idx val="2"/>
          <c:order val="2"/>
          <c:tx>
            <c:v>6.2</c:v>
          </c:tx>
          <c:spPr>
            <a:ln w="28575">
              <a:noFill/>
            </a:ln>
          </c:spPr>
          <c:xVal>
            <c:numRef>
              <c:f>'Score Summary (Hide) '!$C$27</c:f>
            </c:numRef>
          </c:xVal>
          <c:yVal>
            <c:numRef>
              <c:f>'Score Summary (Hide) '!$G$27</c:f>
              <c:numCache>
                <c:formatCode>0.00</c:formatCode>
                <c:ptCount val="1"/>
                <c:pt idx="0">
                  <c:v>0</c:v>
                </c:pt>
              </c:numCache>
            </c:numRef>
          </c:yVal>
          <c:smooth val="0"/>
        </c:ser>
        <c:ser>
          <c:idx val="3"/>
          <c:order val="3"/>
          <c:tx>
            <c:v>6.3</c:v>
          </c:tx>
          <c:spPr>
            <a:ln w="28575">
              <a:noFill/>
            </a:ln>
          </c:spPr>
          <c:marker>
            <c:symbol val="diamond"/>
            <c:size val="7"/>
          </c:marker>
          <c:xVal>
            <c:numRef>
              <c:f>'Score Summary (Hide) '!$C$28</c:f>
            </c:numRef>
          </c:xVal>
          <c:yVal>
            <c:numRef>
              <c:f>'Score Summary (Hide) '!$G$28</c:f>
              <c:numCache>
                <c:formatCode>0.00</c:formatCode>
                <c:ptCount val="1"/>
                <c:pt idx="0">
                  <c:v>0</c:v>
                </c:pt>
              </c:numCache>
            </c:numRef>
          </c:yVal>
          <c:smooth val="0"/>
        </c:ser>
        <c:dLbls>
          <c:showLegendKey val="0"/>
          <c:showVal val="0"/>
          <c:showCatName val="0"/>
          <c:showSerName val="0"/>
          <c:showPercent val="0"/>
          <c:showBubbleSize val="0"/>
        </c:dLbls>
        <c:axId val="232115656"/>
        <c:axId val="232116048"/>
      </c:scatterChart>
      <c:valAx>
        <c:axId val="232115656"/>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116048"/>
        <c:crosses val="autoZero"/>
        <c:crossBetween val="midCat"/>
      </c:valAx>
      <c:valAx>
        <c:axId val="232116048"/>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1.7858595800524936E-2"/>
              <c:y val="0.14581222801695243"/>
            </c:manualLayout>
          </c:layout>
          <c:overlay val="0"/>
        </c:title>
        <c:numFmt formatCode="0" sourceLinked="0"/>
        <c:majorTickMark val="out"/>
        <c:minorTickMark val="none"/>
        <c:tickLblPos val="nextTo"/>
        <c:crossAx val="232115656"/>
        <c:crosses val="autoZero"/>
        <c:crossBetween val="midCat"/>
      </c:valAx>
    </c:plotArea>
    <c:legend>
      <c:legendPos val="r"/>
      <c:legendEntry>
        <c:idx val="0"/>
        <c:delete val="1"/>
      </c:legendEntry>
      <c:layout>
        <c:manualLayout>
          <c:xMode val="edge"/>
          <c:yMode val="edge"/>
          <c:x val="0.85917913385826772"/>
          <c:y val="0.30815148106486689"/>
          <c:w val="0.12298950131233599"/>
          <c:h val="0.29813000647646315"/>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8 - Assure Workforce </a:t>
            </a:r>
            <a:endParaRPr lang="en-US" sz="1100">
              <a:effectLst/>
              <a:latin typeface="+mn-lt"/>
            </a:endParaRPr>
          </a:p>
        </c:rich>
      </c:tx>
      <c:overlay val="0"/>
    </c:title>
    <c:autoTitleDeleted val="0"/>
    <c:plotArea>
      <c:layout>
        <c:manualLayout>
          <c:layoutTarget val="inner"/>
          <c:xMode val="edge"/>
          <c:yMode val="edge"/>
          <c:x val="0.177306393763383"/>
          <c:y val="0.18187894411359731"/>
          <c:w val="0.66045691909029147"/>
          <c:h val="0.56722674360998071"/>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8.1</c:v>
          </c:tx>
          <c:spPr>
            <a:ln w="28575">
              <a:noFill/>
            </a:ln>
          </c:spPr>
          <c:xVal>
            <c:numRef>
              <c:f>'Score Summary (Hide) '!$C$33</c:f>
            </c:numRef>
          </c:xVal>
          <c:yVal>
            <c:numRef>
              <c:f>'Score Summary (Hide) '!$G$33</c:f>
              <c:numCache>
                <c:formatCode>0.00</c:formatCode>
                <c:ptCount val="1"/>
                <c:pt idx="0">
                  <c:v>0</c:v>
                </c:pt>
              </c:numCache>
            </c:numRef>
          </c:yVal>
          <c:smooth val="0"/>
        </c:ser>
        <c:ser>
          <c:idx val="2"/>
          <c:order val="2"/>
          <c:tx>
            <c:v>8.2</c:v>
          </c:tx>
          <c:spPr>
            <a:ln w="28575">
              <a:noFill/>
            </a:ln>
          </c:spPr>
          <c:xVal>
            <c:numRef>
              <c:f>'Score Summary (Hide) '!$C$34</c:f>
            </c:numRef>
          </c:xVal>
          <c:yVal>
            <c:numRef>
              <c:f>'Score Summary (Hide) '!$G$34</c:f>
              <c:numCache>
                <c:formatCode>0.00</c:formatCode>
                <c:ptCount val="1"/>
                <c:pt idx="0">
                  <c:v>0</c:v>
                </c:pt>
              </c:numCache>
            </c:numRef>
          </c:yVal>
          <c:smooth val="0"/>
        </c:ser>
        <c:ser>
          <c:idx val="3"/>
          <c:order val="3"/>
          <c:tx>
            <c:v>8.3</c:v>
          </c:tx>
          <c:spPr>
            <a:ln w="28575">
              <a:noFill/>
            </a:ln>
          </c:spPr>
          <c:marker>
            <c:symbol val="diamond"/>
            <c:size val="7"/>
          </c:marker>
          <c:xVal>
            <c:numRef>
              <c:f>'Score Summary (Hide) '!$C$35</c:f>
            </c:numRef>
          </c:xVal>
          <c:yVal>
            <c:numRef>
              <c:f>'Score Summary (Hide) '!$G$35</c:f>
              <c:numCache>
                <c:formatCode>0.00</c:formatCode>
                <c:ptCount val="1"/>
                <c:pt idx="0">
                  <c:v>0</c:v>
                </c:pt>
              </c:numCache>
            </c:numRef>
          </c:yVal>
          <c:smooth val="0"/>
        </c:ser>
        <c:ser>
          <c:idx val="4"/>
          <c:order val="4"/>
          <c:tx>
            <c:v>8.4</c:v>
          </c:tx>
          <c:spPr>
            <a:ln w="28575">
              <a:noFill/>
            </a:ln>
          </c:spPr>
          <c:marker>
            <c:symbol val="circle"/>
            <c:size val="7"/>
          </c:marker>
          <c:xVal>
            <c:numRef>
              <c:f>'Score Summary (Hide) '!$C$36</c:f>
            </c:numRef>
          </c:xVal>
          <c:yVal>
            <c:numRef>
              <c:f>'Score Summary (Hide) '!$G$36</c:f>
              <c:numCache>
                <c:formatCode>0.00</c:formatCode>
                <c:ptCount val="1"/>
                <c:pt idx="0">
                  <c:v>0</c:v>
                </c:pt>
              </c:numCache>
            </c:numRef>
          </c:yVal>
          <c:smooth val="0"/>
        </c:ser>
        <c:dLbls>
          <c:showLegendKey val="0"/>
          <c:showVal val="0"/>
          <c:showCatName val="0"/>
          <c:showSerName val="0"/>
          <c:showPercent val="0"/>
          <c:showBubbleSize val="0"/>
        </c:dLbls>
        <c:axId val="232116832"/>
        <c:axId val="232117224"/>
      </c:scatterChart>
      <c:valAx>
        <c:axId val="232116832"/>
        <c:scaling>
          <c:orientation val="minMax"/>
          <c:max val="100"/>
          <c:min val="0"/>
        </c:scaling>
        <c:delete val="0"/>
        <c:axPos val="b"/>
        <c:title>
          <c:tx>
            <c:rich>
              <a:bodyPr/>
              <a:lstStyle/>
              <a:p>
                <a:pPr>
                  <a:defRPr b="0"/>
                </a:pPr>
                <a:r>
                  <a:rPr lang="en-US" b="0"/>
                  <a:t>Average Performance</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117224"/>
        <c:crosses val="autoZero"/>
        <c:crossBetween val="midCat"/>
      </c:valAx>
      <c:valAx>
        <c:axId val="232117224"/>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1.7667178395153436E-2"/>
              <c:y val="0.14391143414765462"/>
            </c:manualLayout>
          </c:layout>
          <c:overlay val="0"/>
        </c:title>
        <c:numFmt formatCode="0" sourceLinked="0"/>
        <c:majorTickMark val="out"/>
        <c:minorTickMark val="none"/>
        <c:tickLblPos val="nextTo"/>
        <c:crossAx val="232116832"/>
        <c:crosses val="autoZero"/>
        <c:crossBetween val="midCat"/>
      </c:valAx>
    </c:plotArea>
    <c:legend>
      <c:legendPos val="r"/>
      <c:legendEntry>
        <c:idx val="0"/>
        <c:delete val="1"/>
      </c:legendEntry>
      <c:layout>
        <c:manualLayout>
          <c:xMode val="edge"/>
          <c:yMode val="edge"/>
          <c:x val="0.86279106621106316"/>
          <c:y val="0.25618861744846"/>
          <c:w val="0.12334505356641745"/>
          <c:h val="0.39232384413486776"/>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10 - Research/Innovations</a:t>
            </a:r>
            <a:endParaRPr lang="en-US" sz="1100">
              <a:effectLst/>
              <a:latin typeface="+mn-lt"/>
            </a:endParaRPr>
          </a:p>
        </c:rich>
      </c:tx>
      <c:overlay val="0"/>
    </c:title>
    <c:autoTitleDeleted val="0"/>
    <c:plotArea>
      <c:layout>
        <c:manualLayout>
          <c:layoutTarget val="inner"/>
          <c:xMode val="edge"/>
          <c:yMode val="edge"/>
          <c:x val="0.17606352986637119"/>
          <c:y val="0.1818790994686226"/>
          <c:w val="0.66701003760322497"/>
          <c:h val="0.5672263739492675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0"/>
            <c:spPr>
              <a:ln>
                <a:solidFill>
                  <a:schemeClr val="tx1">
                    <a:shade val="95000"/>
                    <a:satMod val="105000"/>
                    <a:alpha val="34000"/>
                  </a:schemeClr>
                </a:solidFill>
                <a:prstDash val="dash"/>
              </a:ln>
            </c:spPr>
          </c:errBars>
          <c:xVal>
            <c:strRef>
              <c:f>'Score Summary (Hide) '!$C$47</c:f>
              <c:strCache>
                <c:ptCount val="1"/>
                <c:pt idx="0">
                  <c:v>NA</c:v>
                </c:pt>
              </c:strCache>
            </c:strRef>
          </c:xVal>
          <c:yVal>
            <c:numRef>
              <c:f>'Score Summary (Hide) '!$G$47</c:f>
              <c:numCache>
                <c:formatCode>0.00</c:formatCode>
                <c:ptCount val="1"/>
                <c:pt idx="0">
                  <c:v>0</c:v>
                </c:pt>
              </c:numCache>
            </c:numRef>
          </c:yVal>
          <c:smooth val="0"/>
        </c:ser>
        <c:ser>
          <c:idx val="1"/>
          <c:order val="1"/>
          <c:tx>
            <c:v>10.1</c:v>
          </c:tx>
          <c:spPr>
            <a:ln w="28575">
              <a:noFill/>
            </a:ln>
          </c:spPr>
          <c:xVal>
            <c:numRef>
              <c:f>'Score Summary (Hide) '!$C$42</c:f>
            </c:numRef>
          </c:xVal>
          <c:yVal>
            <c:numRef>
              <c:f>'Score Summary (Hide) '!$G$42</c:f>
              <c:numCache>
                <c:formatCode>0.00</c:formatCode>
                <c:ptCount val="1"/>
                <c:pt idx="0">
                  <c:v>0</c:v>
                </c:pt>
              </c:numCache>
            </c:numRef>
          </c:yVal>
          <c:smooth val="0"/>
        </c:ser>
        <c:ser>
          <c:idx val="2"/>
          <c:order val="2"/>
          <c:tx>
            <c:v>10.2</c:v>
          </c:tx>
          <c:spPr>
            <a:ln w="28575">
              <a:noFill/>
            </a:ln>
          </c:spPr>
          <c:xVal>
            <c:numRef>
              <c:f>'Score Summary (Hide) '!$C$43</c:f>
            </c:numRef>
          </c:xVal>
          <c:yVal>
            <c:numRef>
              <c:f>'Score Summary (Hide) '!$G$43</c:f>
              <c:numCache>
                <c:formatCode>0.00</c:formatCode>
                <c:ptCount val="1"/>
                <c:pt idx="0">
                  <c:v>0</c:v>
                </c:pt>
              </c:numCache>
            </c:numRef>
          </c:yVal>
          <c:smooth val="0"/>
        </c:ser>
        <c:ser>
          <c:idx val="3"/>
          <c:order val="3"/>
          <c:tx>
            <c:v>10.3</c:v>
          </c:tx>
          <c:spPr>
            <a:ln w="28575">
              <a:noFill/>
            </a:ln>
          </c:spPr>
          <c:marker>
            <c:symbol val="diamond"/>
            <c:size val="7"/>
          </c:marker>
          <c:xVal>
            <c:numRef>
              <c:f>'Score Summary (Hide) '!$C$44</c:f>
            </c:numRef>
          </c:xVal>
          <c:yVal>
            <c:numRef>
              <c:f>'Score Summary (Hide) '!$G$44</c:f>
              <c:numCache>
                <c:formatCode>0.00</c:formatCode>
                <c:ptCount val="1"/>
                <c:pt idx="0">
                  <c:v>0</c:v>
                </c:pt>
              </c:numCache>
            </c:numRef>
          </c:yVal>
          <c:smooth val="0"/>
        </c:ser>
        <c:dLbls>
          <c:showLegendKey val="0"/>
          <c:showVal val="0"/>
          <c:showCatName val="0"/>
          <c:showSerName val="0"/>
          <c:showPercent val="0"/>
          <c:showBubbleSize val="0"/>
        </c:dLbls>
        <c:axId val="232118008"/>
        <c:axId val="232118400"/>
      </c:scatterChart>
      <c:valAx>
        <c:axId val="232118008"/>
        <c:scaling>
          <c:orientation val="minMax"/>
          <c:max val="100"/>
          <c:min val="0"/>
        </c:scaling>
        <c:delete val="0"/>
        <c:axPos val="b"/>
        <c:title>
          <c:tx>
            <c:rich>
              <a:bodyPr/>
              <a:lstStyle/>
              <a:p>
                <a:pPr>
                  <a:defRPr b="0"/>
                </a:pPr>
                <a:r>
                  <a:rPr lang="en-US" b="0"/>
                  <a:t>Average Performance</a:t>
                </a:r>
                <a:r>
                  <a:rPr lang="en-US" b="0" baseline="0"/>
                  <a:t> Scores</a:t>
                </a:r>
                <a:endParaRPr lang="en-US" b="0"/>
              </a:p>
            </c:rich>
          </c:tx>
          <c:layout>
            <c:manualLayout>
              <c:xMode val="edge"/>
              <c:yMode val="edge"/>
              <c:x val="0.28593421149459125"/>
              <c:y val="0.85208881078706367"/>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118400"/>
        <c:crosses val="autoZero"/>
        <c:crossBetween val="midCat"/>
      </c:valAx>
      <c:valAx>
        <c:axId val="232118400"/>
        <c:scaling>
          <c:orientation val="minMax"/>
          <c:max val="100"/>
          <c:min val="0"/>
        </c:scaling>
        <c:delete val="0"/>
        <c:axPos val="l"/>
        <c:title>
          <c:tx>
            <c:rich>
              <a:bodyPr rot="-5400000" vert="horz"/>
              <a:lstStyle/>
              <a:p>
                <a:pPr>
                  <a:defRPr b="0"/>
                </a:pPr>
                <a:r>
                  <a:rPr lang="en-US" b="0"/>
                  <a:t>Agency Contribution Scores</a:t>
                </a:r>
              </a:p>
            </c:rich>
          </c:tx>
          <c:layout>
            <c:manualLayout>
              <c:xMode val="edge"/>
              <c:yMode val="edge"/>
              <c:x val="1.7953737091274805E-2"/>
              <c:y val="0.14933549615310962"/>
            </c:manualLayout>
          </c:layout>
          <c:overlay val="0"/>
        </c:title>
        <c:numFmt formatCode="0" sourceLinked="0"/>
        <c:majorTickMark val="out"/>
        <c:minorTickMark val="none"/>
        <c:tickLblPos val="nextTo"/>
        <c:crossAx val="232118008"/>
        <c:crosses val="autoZero"/>
        <c:crossBetween val="midCat"/>
      </c:valAx>
    </c:plotArea>
    <c:legend>
      <c:legendPos val="r"/>
      <c:legendEntry>
        <c:idx val="0"/>
        <c:delete val="1"/>
      </c:legendEntry>
      <c:layout>
        <c:manualLayout>
          <c:xMode val="edge"/>
          <c:yMode val="edge"/>
          <c:x val="0.83842258035502581"/>
          <c:y val="0.27810933504556562"/>
          <c:w val="0.14343431370144155"/>
          <c:h val="0.29424306940173245"/>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1 - Monitor Health Status </a:t>
            </a:r>
            <a:endParaRPr lang="en-US" sz="1100">
              <a:effectLst/>
              <a:latin typeface="+mn-lt"/>
            </a:endParaRPr>
          </a:p>
        </c:rich>
      </c:tx>
      <c:overlay val="0"/>
    </c:title>
    <c:autoTitleDeleted val="0"/>
    <c:plotArea>
      <c:layout>
        <c:manualLayout>
          <c:layoutTarget val="inner"/>
          <c:xMode val="edge"/>
          <c:yMode val="edge"/>
          <c:x val="0.16404853248770379"/>
          <c:y val="0.20747106893665615"/>
          <c:w val="0.63227397927339557"/>
          <c:h val="0.50633136480957674"/>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1.1</c:v>
          </c:tx>
          <c:spPr>
            <a:ln w="28575">
              <a:noFill/>
            </a:ln>
          </c:spPr>
          <c:xVal>
            <c:numRef>
              <c:f>'Score Summary (Hide) '!$G$6</c:f>
            </c:numRef>
          </c:xVal>
          <c:yVal>
            <c:numRef>
              <c:f>'Score Summary (Hide) '!$F$6</c:f>
              <c:numCache>
                <c:formatCode>0.00</c:formatCode>
                <c:ptCount val="1"/>
                <c:pt idx="0">
                  <c:v>0</c:v>
                </c:pt>
              </c:numCache>
            </c:numRef>
          </c:yVal>
          <c:smooth val="0"/>
        </c:ser>
        <c:ser>
          <c:idx val="2"/>
          <c:order val="2"/>
          <c:tx>
            <c:v>1.2</c:v>
          </c:tx>
          <c:spPr>
            <a:ln w="28575">
              <a:noFill/>
            </a:ln>
          </c:spPr>
          <c:xVal>
            <c:numRef>
              <c:f>'Score Summary (Hide) '!$G$7</c:f>
            </c:numRef>
          </c:xVal>
          <c:yVal>
            <c:numRef>
              <c:f>'Score Summary (Hide) '!$F$7</c:f>
              <c:numCache>
                <c:formatCode>0.00</c:formatCode>
                <c:ptCount val="1"/>
                <c:pt idx="0">
                  <c:v>0</c:v>
                </c:pt>
              </c:numCache>
            </c:numRef>
          </c:yVal>
          <c:smooth val="0"/>
        </c:ser>
        <c:ser>
          <c:idx val="3"/>
          <c:order val="3"/>
          <c:tx>
            <c:v>1.3</c:v>
          </c:tx>
          <c:spPr>
            <a:ln w="28575">
              <a:noFill/>
            </a:ln>
          </c:spPr>
          <c:marker>
            <c:symbol val="diamond"/>
            <c:size val="7"/>
          </c:marker>
          <c:xVal>
            <c:numRef>
              <c:f>'Score Summary (Hide) '!$G$8</c:f>
            </c:numRef>
          </c:xVal>
          <c:yVal>
            <c:numRef>
              <c:f>'Score Summary (Hide) '!$F$8</c:f>
              <c:numCache>
                <c:formatCode>0.00</c:formatCode>
                <c:ptCount val="1"/>
                <c:pt idx="0">
                  <c:v>0</c:v>
                </c:pt>
              </c:numCache>
            </c:numRef>
          </c:yVal>
          <c:smooth val="0"/>
        </c:ser>
        <c:dLbls>
          <c:showLegendKey val="0"/>
          <c:showVal val="0"/>
          <c:showCatName val="0"/>
          <c:showSerName val="0"/>
          <c:showPercent val="0"/>
          <c:showBubbleSize val="0"/>
        </c:dLbls>
        <c:axId val="232119184"/>
        <c:axId val="232119576"/>
      </c:scatterChart>
      <c:valAx>
        <c:axId val="232119184"/>
        <c:scaling>
          <c:orientation val="minMax"/>
          <c:max val="100"/>
          <c:min val="0"/>
        </c:scaling>
        <c:delete val="0"/>
        <c:axPos val="b"/>
        <c:title>
          <c:tx>
            <c:rich>
              <a:bodyPr/>
              <a:lstStyle/>
              <a:p>
                <a:pPr>
                  <a:defRPr b="0"/>
                </a:pPr>
                <a:r>
                  <a:rPr lang="en-US" b="0"/>
                  <a:t>Agency Contribution </a:t>
                </a:r>
                <a:r>
                  <a:rPr lang="en-US" b="0" baseline="0"/>
                  <a:t>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119576"/>
        <c:crosses val="autoZero"/>
        <c:crossBetween val="midCat"/>
      </c:valAx>
      <c:valAx>
        <c:axId val="232119576"/>
        <c:scaling>
          <c:orientation val="minMax"/>
          <c:max val="10"/>
          <c:min val="0"/>
        </c:scaling>
        <c:delete val="0"/>
        <c:axPos val="l"/>
        <c:title>
          <c:tx>
            <c:rich>
              <a:bodyPr rot="-5400000" vert="horz"/>
              <a:lstStyle/>
              <a:p>
                <a:pPr>
                  <a:defRPr b="0"/>
                </a:pPr>
                <a:r>
                  <a:rPr lang="en-US" b="0"/>
                  <a:t>Priority</a:t>
                </a:r>
              </a:p>
            </c:rich>
          </c:tx>
          <c:layout>
            <c:manualLayout>
              <c:xMode val="edge"/>
              <c:yMode val="edge"/>
              <c:x val="1.4012638664069429E-2"/>
              <c:y val="0.34965420584562851"/>
            </c:manualLayout>
          </c:layout>
          <c:overlay val="0"/>
        </c:title>
        <c:numFmt formatCode="0" sourceLinked="0"/>
        <c:majorTickMark val="out"/>
        <c:minorTickMark val="none"/>
        <c:tickLblPos val="nextTo"/>
        <c:crossAx val="232119184"/>
        <c:crosses val="autoZero"/>
        <c:crossBetween val="midCat"/>
      </c:valAx>
    </c:plotArea>
    <c:legend>
      <c:legendPos val="r"/>
      <c:legendEntry>
        <c:idx val="0"/>
        <c:delete val="1"/>
      </c:legendEntry>
      <c:layout>
        <c:manualLayout>
          <c:xMode val="edge"/>
          <c:yMode val="edge"/>
          <c:x val="0.83815303574858024"/>
          <c:y val="0.26544861503962486"/>
          <c:w val="0.13694129697202484"/>
          <c:h val="0.33564559284458378"/>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50" b="1" i="0" baseline="0">
                <a:effectLst/>
                <a:latin typeface="+mn-lt"/>
              </a:rPr>
              <a:t>EPHS 2 - Diagnose and Investigate</a:t>
            </a:r>
            <a:endParaRPr lang="en-US" sz="1050">
              <a:effectLst/>
              <a:latin typeface="+mn-lt"/>
            </a:endParaRPr>
          </a:p>
        </c:rich>
      </c:tx>
      <c:overlay val="0"/>
    </c:title>
    <c:autoTitleDeleted val="0"/>
    <c:plotArea>
      <c:layout>
        <c:manualLayout>
          <c:layoutTarget val="inner"/>
          <c:xMode val="edge"/>
          <c:yMode val="edge"/>
          <c:x val="0.16736351638045976"/>
          <c:y val="0.20369690125584736"/>
          <c:w val="0.64608950083507433"/>
          <c:h val="0.5162926926228589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2.1</c:v>
          </c:tx>
          <c:spPr>
            <a:ln w="28575">
              <a:noFill/>
            </a:ln>
          </c:spPr>
          <c:xVal>
            <c:numRef>
              <c:f>'Score Summary (Hide) '!$G$10</c:f>
            </c:numRef>
          </c:xVal>
          <c:yVal>
            <c:numRef>
              <c:f>'Score Summary (Hide) '!$F$10</c:f>
              <c:numCache>
                <c:formatCode>0.00</c:formatCode>
                <c:ptCount val="1"/>
                <c:pt idx="0">
                  <c:v>0</c:v>
                </c:pt>
              </c:numCache>
            </c:numRef>
          </c:yVal>
          <c:smooth val="0"/>
        </c:ser>
        <c:ser>
          <c:idx val="2"/>
          <c:order val="2"/>
          <c:tx>
            <c:v>2.2</c:v>
          </c:tx>
          <c:spPr>
            <a:ln w="28575">
              <a:noFill/>
            </a:ln>
          </c:spPr>
          <c:xVal>
            <c:numRef>
              <c:f>'Score Summary (Hide) '!$G$11</c:f>
            </c:numRef>
          </c:xVal>
          <c:yVal>
            <c:numRef>
              <c:f>'Score Summary (Hide) '!$F$11</c:f>
              <c:numCache>
                <c:formatCode>0.00</c:formatCode>
                <c:ptCount val="1"/>
                <c:pt idx="0">
                  <c:v>0</c:v>
                </c:pt>
              </c:numCache>
            </c:numRef>
          </c:yVal>
          <c:smooth val="0"/>
        </c:ser>
        <c:ser>
          <c:idx val="3"/>
          <c:order val="3"/>
          <c:tx>
            <c:v>2.3</c:v>
          </c:tx>
          <c:spPr>
            <a:ln w="28575">
              <a:noFill/>
            </a:ln>
          </c:spPr>
          <c:marker>
            <c:symbol val="diamond"/>
            <c:size val="7"/>
          </c:marker>
          <c:xVal>
            <c:numRef>
              <c:f>'Score Summary (Hide) '!$G$12</c:f>
            </c:numRef>
          </c:xVal>
          <c:yVal>
            <c:numRef>
              <c:f>'Score Summary (Hide) '!$F$12</c:f>
              <c:numCache>
                <c:formatCode>0.00</c:formatCode>
                <c:ptCount val="1"/>
                <c:pt idx="0">
                  <c:v>0</c:v>
                </c:pt>
              </c:numCache>
            </c:numRef>
          </c:yVal>
          <c:smooth val="0"/>
        </c:ser>
        <c:dLbls>
          <c:showLegendKey val="0"/>
          <c:showVal val="0"/>
          <c:showCatName val="0"/>
          <c:showSerName val="0"/>
          <c:showPercent val="0"/>
          <c:showBubbleSize val="0"/>
        </c:dLbls>
        <c:axId val="232628616"/>
        <c:axId val="232629008"/>
      </c:scatterChart>
      <c:valAx>
        <c:axId val="232628616"/>
        <c:scaling>
          <c:orientation val="minMax"/>
          <c:max val="100"/>
          <c:min val="0"/>
        </c:scaling>
        <c:delete val="0"/>
        <c:axPos val="b"/>
        <c:title>
          <c:tx>
            <c:rich>
              <a:bodyPr/>
              <a:lstStyle/>
              <a:p>
                <a:pPr>
                  <a:defRPr b="0"/>
                </a:pPr>
                <a:r>
                  <a:rPr lang="en-US" b="0"/>
                  <a:t>Agency Contribution</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29008"/>
        <c:crosses val="autoZero"/>
        <c:crossBetween val="midCat"/>
      </c:valAx>
      <c:valAx>
        <c:axId val="232629008"/>
        <c:scaling>
          <c:orientation val="minMax"/>
          <c:max val="10"/>
          <c:min val="0"/>
        </c:scaling>
        <c:delete val="0"/>
        <c:axPos val="l"/>
        <c:title>
          <c:tx>
            <c:rich>
              <a:bodyPr rot="-5400000" vert="horz"/>
              <a:lstStyle/>
              <a:p>
                <a:pPr>
                  <a:defRPr/>
                </a:pPr>
                <a:r>
                  <a:rPr lang="en-US" b="0"/>
                  <a:t>Priority</a:t>
                </a:r>
              </a:p>
            </c:rich>
          </c:tx>
          <c:layout>
            <c:manualLayout>
              <c:xMode val="edge"/>
              <c:yMode val="edge"/>
              <c:x val="1.2834226392627438E-2"/>
              <c:y val="0.34158040924496086"/>
            </c:manualLayout>
          </c:layout>
          <c:overlay val="0"/>
        </c:title>
        <c:numFmt formatCode="0" sourceLinked="0"/>
        <c:majorTickMark val="out"/>
        <c:minorTickMark val="none"/>
        <c:tickLblPos val="nextTo"/>
        <c:crossAx val="232628616"/>
        <c:crosses val="autoZero"/>
        <c:crossBetween val="midCat"/>
      </c:valAx>
    </c:plotArea>
    <c:legend>
      <c:legendPos val="r"/>
      <c:legendEntry>
        <c:idx val="0"/>
        <c:delete val="1"/>
      </c:legendEntry>
      <c:layout>
        <c:manualLayout>
          <c:xMode val="edge"/>
          <c:yMode val="edge"/>
          <c:x val="0.85604353768877928"/>
          <c:y val="0.27593558086792547"/>
          <c:w val="0.12554216665408835"/>
          <c:h val="0.33564559284458373"/>
        </c:manualLayout>
      </c:layout>
      <c:overlay val="0"/>
      <c:spPr>
        <a:ln>
          <a:solidFill>
            <a:schemeClr val="tx1"/>
          </a:solidFill>
        </a:ln>
      </c:spPr>
    </c:legend>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3 - Educate/Empower</a:t>
            </a:r>
            <a:endParaRPr lang="en-US" sz="1100">
              <a:effectLst/>
              <a:latin typeface="+mn-lt"/>
            </a:endParaRPr>
          </a:p>
        </c:rich>
      </c:tx>
      <c:overlay val="0"/>
    </c:title>
    <c:autoTitleDeleted val="0"/>
    <c:plotArea>
      <c:layout>
        <c:manualLayout>
          <c:layoutTarget val="inner"/>
          <c:xMode val="edge"/>
          <c:yMode val="edge"/>
          <c:x val="0.15937756190783037"/>
          <c:y val="0.18297611436506631"/>
          <c:w val="0.64628689101301584"/>
          <c:h val="0.5646160733927294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3.1</c:v>
          </c:tx>
          <c:spPr>
            <a:ln w="28575">
              <a:noFill/>
            </a:ln>
          </c:spPr>
          <c:xVal>
            <c:numRef>
              <c:f>'Score Summary (Hide) '!$G$14</c:f>
            </c:numRef>
          </c:xVal>
          <c:yVal>
            <c:numRef>
              <c:f>'Score Summary (Hide) '!$F$14</c:f>
              <c:numCache>
                <c:formatCode>0.00</c:formatCode>
                <c:ptCount val="1"/>
                <c:pt idx="0">
                  <c:v>0</c:v>
                </c:pt>
              </c:numCache>
            </c:numRef>
          </c:yVal>
          <c:smooth val="0"/>
        </c:ser>
        <c:ser>
          <c:idx val="2"/>
          <c:order val="2"/>
          <c:tx>
            <c:v>3.2</c:v>
          </c:tx>
          <c:spPr>
            <a:ln w="28575">
              <a:noFill/>
            </a:ln>
          </c:spPr>
          <c:xVal>
            <c:numRef>
              <c:f>'Score Summary (Hide) '!$G$15</c:f>
            </c:numRef>
          </c:xVal>
          <c:yVal>
            <c:numRef>
              <c:f>'Score Summary (Hide) '!$F$15</c:f>
              <c:numCache>
                <c:formatCode>0.00</c:formatCode>
                <c:ptCount val="1"/>
                <c:pt idx="0">
                  <c:v>0</c:v>
                </c:pt>
              </c:numCache>
            </c:numRef>
          </c:yVal>
          <c:smooth val="0"/>
        </c:ser>
        <c:ser>
          <c:idx val="3"/>
          <c:order val="3"/>
          <c:tx>
            <c:v>3.3</c:v>
          </c:tx>
          <c:spPr>
            <a:ln w="28575">
              <a:noFill/>
            </a:ln>
          </c:spPr>
          <c:marker>
            <c:symbol val="diamond"/>
            <c:size val="7"/>
          </c:marker>
          <c:xVal>
            <c:numRef>
              <c:f>'Score Summary (Hide) '!$G$16</c:f>
            </c:numRef>
          </c:xVal>
          <c:yVal>
            <c:numRef>
              <c:f>'Score Summary (Hide) '!$F$16</c:f>
              <c:numCache>
                <c:formatCode>0.00</c:formatCode>
                <c:ptCount val="1"/>
                <c:pt idx="0">
                  <c:v>0</c:v>
                </c:pt>
              </c:numCache>
            </c:numRef>
          </c:yVal>
          <c:smooth val="0"/>
        </c:ser>
        <c:dLbls>
          <c:showLegendKey val="0"/>
          <c:showVal val="0"/>
          <c:showCatName val="0"/>
          <c:showSerName val="0"/>
          <c:showPercent val="0"/>
          <c:showBubbleSize val="0"/>
        </c:dLbls>
        <c:axId val="232629792"/>
        <c:axId val="232630184"/>
      </c:scatterChart>
      <c:valAx>
        <c:axId val="232629792"/>
        <c:scaling>
          <c:orientation val="minMax"/>
          <c:max val="100"/>
          <c:min val="0"/>
        </c:scaling>
        <c:delete val="0"/>
        <c:axPos val="b"/>
        <c:title>
          <c:tx>
            <c:rich>
              <a:bodyPr/>
              <a:lstStyle/>
              <a:p>
                <a:pPr>
                  <a:defRPr b="0"/>
                </a:pPr>
                <a:r>
                  <a:rPr lang="en-US" b="0"/>
                  <a:t>Agency Contribution Scores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30184"/>
        <c:crosses val="autoZero"/>
        <c:crossBetween val="midCat"/>
      </c:valAx>
      <c:valAx>
        <c:axId val="232630184"/>
        <c:scaling>
          <c:orientation val="minMax"/>
          <c:max val="10"/>
          <c:min val="0"/>
        </c:scaling>
        <c:delete val="0"/>
        <c:axPos val="l"/>
        <c:title>
          <c:tx>
            <c:rich>
              <a:bodyPr rot="-5400000" vert="horz"/>
              <a:lstStyle/>
              <a:p>
                <a:pPr>
                  <a:defRPr b="0"/>
                </a:pPr>
                <a:r>
                  <a:rPr lang="en-US" b="0"/>
                  <a:t>Priority</a:t>
                </a:r>
              </a:p>
            </c:rich>
          </c:tx>
          <c:layout>
            <c:manualLayout>
              <c:xMode val="edge"/>
              <c:yMode val="edge"/>
              <c:x val="1.4012638664069429E-2"/>
              <c:y val="0.35649153769571906"/>
            </c:manualLayout>
          </c:layout>
          <c:overlay val="0"/>
        </c:title>
        <c:numFmt formatCode="0" sourceLinked="0"/>
        <c:majorTickMark val="out"/>
        <c:minorTickMark val="none"/>
        <c:tickLblPos val="nextTo"/>
        <c:crossAx val="232629792"/>
        <c:crosses val="autoZero"/>
        <c:crossBetween val="midCat"/>
      </c:valAx>
    </c:plotArea>
    <c:legend>
      <c:legendPos val="r"/>
      <c:legendEntry>
        <c:idx val="0"/>
        <c:delete val="1"/>
      </c:legendEntry>
      <c:layout>
        <c:manualLayout>
          <c:xMode val="edge"/>
          <c:yMode val="edge"/>
          <c:x val="0.84749503872991494"/>
          <c:y val="0.29859761064349716"/>
          <c:w val="0.13849195679808313"/>
          <c:h val="0.29601773916191504"/>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9: Evaluate Services</a:t>
            </a:r>
          </a:p>
        </c:rich>
      </c:tx>
      <c:overlay val="0"/>
    </c:title>
    <c:autoTitleDeleted val="0"/>
    <c:plotArea>
      <c:layout>
        <c:manualLayout>
          <c:layoutTarget val="inner"/>
          <c:xMode val="edge"/>
          <c:yMode val="edge"/>
          <c:x val="0.13394343189618779"/>
          <c:y val="0.29141716084565622"/>
          <c:w val="0.77932015491070605"/>
          <c:h val="0.64107068382516041"/>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'!$B$38:$B$40</c:f>
              <c:numCache>
                <c:formatCode>General</c:formatCode>
                <c:ptCount val="3"/>
              </c:numCache>
            </c:numRef>
          </c:cat>
          <c:val>
            <c:numRef>
              <c:f>'Score Summary (Hide) '!$C$38:$C$40</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28152576"/>
        <c:axId val="232689952"/>
      </c:barChart>
      <c:catAx>
        <c:axId val="228152576"/>
        <c:scaling>
          <c:orientation val="maxMin"/>
        </c:scaling>
        <c:delete val="0"/>
        <c:axPos val="l"/>
        <c:title>
          <c:tx>
            <c:rich>
              <a:bodyPr rot="0" vert="horz"/>
              <a:lstStyle/>
              <a:p>
                <a:pPr>
                  <a:defRPr b="0"/>
                </a:pPr>
                <a:r>
                  <a:rPr lang="en-US" b="0"/>
                  <a:t>9.1</a:t>
                </a:r>
              </a:p>
              <a:p>
                <a:pPr>
                  <a:defRPr b="0"/>
                </a:pPr>
                <a:endParaRPr lang="en-US" b="0"/>
              </a:p>
              <a:p>
                <a:pPr>
                  <a:defRPr b="0"/>
                </a:pPr>
                <a:endParaRPr lang="en-US" b="0"/>
              </a:p>
              <a:p>
                <a:pPr>
                  <a:defRPr b="0"/>
                </a:pPr>
                <a:r>
                  <a:rPr lang="en-US" b="0"/>
                  <a:t>9.2</a:t>
                </a:r>
              </a:p>
              <a:p>
                <a:pPr>
                  <a:defRPr b="0"/>
                </a:pPr>
                <a:endParaRPr lang="en-US" b="0"/>
              </a:p>
              <a:p>
                <a:pPr>
                  <a:defRPr b="0"/>
                </a:pPr>
                <a:endParaRPr lang="en-US" b="0"/>
              </a:p>
              <a:p>
                <a:pPr>
                  <a:defRPr b="0"/>
                </a:pPr>
                <a:r>
                  <a:rPr lang="en-US" b="0"/>
                  <a:t>9.3</a:t>
                </a:r>
              </a:p>
            </c:rich>
          </c:tx>
          <c:layout>
            <c:manualLayout>
              <c:xMode val="edge"/>
              <c:yMode val="edge"/>
              <c:x val="2.3309992825291302E-2"/>
              <c:y val="0.34056847159507903"/>
            </c:manualLayout>
          </c:layout>
          <c:overlay val="0"/>
        </c:title>
        <c:numFmt formatCode="#,##0" sourceLinked="0"/>
        <c:majorTickMark val="out"/>
        <c:minorTickMark val="none"/>
        <c:tickLblPos val="nextTo"/>
        <c:txPr>
          <a:bodyPr/>
          <a:lstStyle/>
          <a:p>
            <a:pPr>
              <a:defRPr sz="800"/>
            </a:pPr>
            <a:endParaRPr lang="en-US"/>
          </a:p>
        </c:txPr>
        <c:crossAx val="232689952"/>
        <c:crossesAt val="0"/>
        <c:auto val="1"/>
        <c:lblAlgn val="ctr"/>
        <c:lblOffset val="100"/>
        <c:noMultiLvlLbl val="0"/>
      </c:catAx>
      <c:valAx>
        <c:axId val="232689952"/>
        <c:scaling>
          <c:orientation val="minMax"/>
          <c:max val="100"/>
        </c:scaling>
        <c:delete val="0"/>
        <c:axPos val="t"/>
        <c:majorGridlines/>
        <c:numFmt formatCode="0" sourceLinked="0"/>
        <c:majorTickMark val="out"/>
        <c:minorTickMark val="none"/>
        <c:tickLblPos val="nextTo"/>
        <c:crossAx val="228152576"/>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5 - Develop Policies/Plans</a:t>
            </a:r>
            <a:endParaRPr lang="en-US" sz="1100">
              <a:effectLst/>
              <a:latin typeface="+mn-lt"/>
            </a:endParaRPr>
          </a:p>
        </c:rich>
      </c:tx>
      <c:overlay val="0"/>
    </c:title>
    <c:autoTitleDeleted val="0"/>
    <c:plotArea>
      <c:layout>
        <c:manualLayout>
          <c:layoutTarget val="inner"/>
          <c:xMode val="edge"/>
          <c:yMode val="edge"/>
          <c:x val="0.16404853248770374"/>
          <c:y val="0.18316869371180877"/>
          <c:w val="0.63694494985326899"/>
          <c:h val="0.5641578389807727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5.1</c:v>
          </c:tx>
          <c:spPr>
            <a:ln w="28575">
              <a:noFill/>
            </a:ln>
          </c:spPr>
          <c:xVal>
            <c:numRef>
              <c:f>'Score Summary (Hide) '!$G$21</c:f>
            </c:numRef>
          </c:xVal>
          <c:yVal>
            <c:numRef>
              <c:f>'Score Summary (Hide) '!$F$21</c:f>
              <c:numCache>
                <c:formatCode>0.00</c:formatCode>
                <c:ptCount val="1"/>
                <c:pt idx="0">
                  <c:v>0</c:v>
                </c:pt>
              </c:numCache>
            </c:numRef>
          </c:yVal>
          <c:smooth val="0"/>
        </c:ser>
        <c:ser>
          <c:idx val="2"/>
          <c:order val="2"/>
          <c:tx>
            <c:v>5.2</c:v>
          </c:tx>
          <c:spPr>
            <a:ln w="28575">
              <a:noFill/>
            </a:ln>
          </c:spPr>
          <c:xVal>
            <c:numRef>
              <c:f>'Score Summary (Hide) '!$G$22</c:f>
            </c:numRef>
          </c:xVal>
          <c:yVal>
            <c:numRef>
              <c:f>'Score Summary (Hide) '!$F$22</c:f>
              <c:numCache>
                <c:formatCode>0.00</c:formatCode>
                <c:ptCount val="1"/>
                <c:pt idx="0">
                  <c:v>0</c:v>
                </c:pt>
              </c:numCache>
            </c:numRef>
          </c:yVal>
          <c:smooth val="0"/>
        </c:ser>
        <c:ser>
          <c:idx val="3"/>
          <c:order val="3"/>
          <c:tx>
            <c:v>5.3</c:v>
          </c:tx>
          <c:spPr>
            <a:ln w="28575">
              <a:noFill/>
            </a:ln>
          </c:spPr>
          <c:marker>
            <c:symbol val="diamond"/>
            <c:size val="7"/>
          </c:marker>
          <c:xVal>
            <c:numRef>
              <c:f>'Score Summary (Hide) '!$G$23</c:f>
            </c:numRef>
          </c:xVal>
          <c:yVal>
            <c:numRef>
              <c:f>'Score Summary (Hide) '!$F$23</c:f>
              <c:numCache>
                <c:formatCode>0.00</c:formatCode>
                <c:ptCount val="1"/>
                <c:pt idx="0">
                  <c:v>0</c:v>
                </c:pt>
              </c:numCache>
            </c:numRef>
          </c:yVal>
          <c:smooth val="0"/>
        </c:ser>
        <c:ser>
          <c:idx val="4"/>
          <c:order val="4"/>
          <c:tx>
            <c:v>5.4</c:v>
          </c:tx>
          <c:spPr>
            <a:ln w="28575">
              <a:noFill/>
            </a:ln>
          </c:spPr>
          <c:marker>
            <c:symbol val="circle"/>
            <c:size val="7"/>
          </c:marker>
          <c:xVal>
            <c:numRef>
              <c:f>'Score Summary (Hide) '!$G$24</c:f>
            </c:numRef>
          </c:xVal>
          <c:yVal>
            <c:numRef>
              <c:f>'Score Summary (Hide) '!$F$24</c:f>
              <c:numCache>
                <c:formatCode>0.00</c:formatCode>
                <c:ptCount val="1"/>
                <c:pt idx="0">
                  <c:v>0</c:v>
                </c:pt>
              </c:numCache>
            </c:numRef>
          </c:yVal>
          <c:smooth val="0"/>
        </c:ser>
        <c:dLbls>
          <c:showLegendKey val="0"/>
          <c:showVal val="0"/>
          <c:showCatName val="0"/>
          <c:showSerName val="0"/>
          <c:showPercent val="0"/>
          <c:showBubbleSize val="0"/>
        </c:dLbls>
        <c:axId val="232630968"/>
        <c:axId val="232631360"/>
      </c:scatterChart>
      <c:valAx>
        <c:axId val="232630968"/>
        <c:scaling>
          <c:orientation val="minMax"/>
          <c:max val="100"/>
          <c:min val="0"/>
        </c:scaling>
        <c:delete val="0"/>
        <c:axPos val="b"/>
        <c:title>
          <c:tx>
            <c:rich>
              <a:bodyPr/>
              <a:lstStyle/>
              <a:p>
                <a:pPr>
                  <a:defRPr b="0"/>
                </a:pPr>
                <a:r>
                  <a:rPr lang="en-US" b="0"/>
                  <a:t>Agency Contribution</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31360"/>
        <c:crosses val="autoZero"/>
        <c:crossBetween val="midCat"/>
      </c:valAx>
      <c:valAx>
        <c:axId val="232631360"/>
        <c:scaling>
          <c:orientation val="minMax"/>
          <c:max val="10"/>
          <c:min val="0"/>
        </c:scaling>
        <c:delete val="0"/>
        <c:axPos val="l"/>
        <c:title>
          <c:tx>
            <c:rich>
              <a:bodyPr rot="-5400000" vert="horz"/>
              <a:lstStyle/>
              <a:p>
                <a:pPr>
                  <a:defRPr b="0"/>
                </a:pPr>
                <a:r>
                  <a:rPr lang="en-US" b="0"/>
                  <a:t>Priority</a:t>
                </a:r>
              </a:p>
            </c:rich>
          </c:tx>
          <c:layout>
            <c:manualLayout>
              <c:xMode val="edge"/>
              <c:yMode val="edge"/>
              <c:x val="1.4013004472001975E-2"/>
              <c:y val="0.36726545545443184"/>
            </c:manualLayout>
          </c:layout>
          <c:overlay val="0"/>
        </c:title>
        <c:numFmt formatCode="0" sourceLinked="0"/>
        <c:majorTickMark val="out"/>
        <c:minorTickMark val="none"/>
        <c:tickLblPos val="nextTo"/>
        <c:crossAx val="232630968"/>
        <c:crosses val="autoZero"/>
        <c:crossBetween val="midCat"/>
      </c:valAx>
    </c:plotArea>
    <c:legend>
      <c:legendPos val="r"/>
      <c:legendEntry>
        <c:idx val="0"/>
        <c:delete val="1"/>
      </c:legendEntry>
      <c:layout>
        <c:manualLayout>
          <c:xMode val="edge"/>
          <c:yMode val="edge"/>
          <c:x val="0.84282403723924748"/>
          <c:y val="0.26538455420345181"/>
          <c:w val="0.13849195679808313"/>
          <c:h val="0.39510606628716866"/>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7 - Link to Health Services</a:t>
            </a:r>
            <a:endParaRPr lang="en-US" sz="1100">
              <a:effectLst/>
              <a:latin typeface="+mn-lt"/>
            </a:endParaRPr>
          </a:p>
        </c:rich>
      </c:tx>
      <c:overlay val="0"/>
    </c:title>
    <c:autoTitleDeleted val="0"/>
    <c:plotArea>
      <c:layout>
        <c:manualLayout>
          <c:layoutTarget val="inner"/>
          <c:xMode val="edge"/>
          <c:yMode val="edge"/>
          <c:x val="0.16404853248770379"/>
          <c:y val="0.18297619298253906"/>
          <c:w val="0.63694494985326899"/>
          <c:h val="0.5646158863257775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7.1</c:v>
          </c:tx>
          <c:spPr>
            <a:ln w="28575">
              <a:noFill/>
            </a:ln>
          </c:spPr>
          <c:xVal>
            <c:numRef>
              <c:f>'Score Summary (Hide) '!$G$30</c:f>
            </c:numRef>
          </c:xVal>
          <c:yVal>
            <c:numRef>
              <c:f>'Score Summary (Hide) '!$F$30</c:f>
              <c:numCache>
                <c:formatCode>0.00</c:formatCode>
                <c:ptCount val="1"/>
                <c:pt idx="0">
                  <c:v>0</c:v>
                </c:pt>
              </c:numCache>
            </c:numRef>
          </c:yVal>
          <c:smooth val="0"/>
        </c:ser>
        <c:ser>
          <c:idx val="2"/>
          <c:order val="2"/>
          <c:tx>
            <c:v>7.2</c:v>
          </c:tx>
          <c:spPr>
            <a:ln w="28575">
              <a:noFill/>
            </a:ln>
          </c:spPr>
          <c:xVal>
            <c:numRef>
              <c:f>'Score Summary (Hide) '!$G$31</c:f>
            </c:numRef>
          </c:xVal>
          <c:yVal>
            <c:numRef>
              <c:f>'Score Summary (Hide) '!$F$31</c:f>
              <c:numCache>
                <c:formatCode>0.00</c:formatCode>
                <c:ptCount val="1"/>
                <c:pt idx="0">
                  <c:v>0</c:v>
                </c:pt>
              </c:numCache>
            </c:numRef>
          </c:yVal>
          <c:smooth val="0"/>
        </c:ser>
        <c:dLbls>
          <c:showLegendKey val="0"/>
          <c:showVal val="0"/>
          <c:showCatName val="0"/>
          <c:showSerName val="0"/>
          <c:showPercent val="0"/>
          <c:showBubbleSize val="0"/>
        </c:dLbls>
        <c:axId val="232632144"/>
        <c:axId val="232632536"/>
      </c:scatterChart>
      <c:valAx>
        <c:axId val="232632144"/>
        <c:scaling>
          <c:orientation val="minMax"/>
          <c:max val="100"/>
          <c:min val="0"/>
        </c:scaling>
        <c:delete val="0"/>
        <c:axPos val="b"/>
        <c:title>
          <c:tx>
            <c:rich>
              <a:bodyPr/>
              <a:lstStyle/>
              <a:p>
                <a:pPr>
                  <a:defRPr b="0"/>
                </a:pPr>
                <a:r>
                  <a:rPr lang="en-US" b="0"/>
                  <a:t>Agency Contribution </a:t>
                </a:r>
                <a:r>
                  <a:rPr lang="en-US" b="0" baseline="0"/>
                  <a:t>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32536"/>
        <c:crosses val="autoZero"/>
        <c:crossBetween val="midCat"/>
      </c:valAx>
      <c:valAx>
        <c:axId val="232632536"/>
        <c:scaling>
          <c:orientation val="minMax"/>
          <c:max val="10"/>
          <c:min val="0"/>
        </c:scaling>
        <c:delete val="0"/>
        <c:axPos val="l"/>
        <c:title>
          <c:tx>
            <c:rich>
              <a:bodyPr rot="-5400000" vert="horz"/>
              <a:lstStyle/>
              <a:p>
                <a:pPr>
                  <a:defRPr b="0"/>
                </a:pPr>
                <a:r>
                  <a:rPr lang="en-US" b="0"/>
                  <a:t>Priority</a:t>
                </a:r>
              </a:p>
            </c:rich>
          </c:tx>
          <c:layout>
            <c:manualLayout>
              <c:xMode val="edge"/>
              <c:yMode val="edge"/>
              <c:x val="1.8684005962669299E-2"/>
              <c:y val="0.36740495420905006"/>
            </c:manualLayout>
          </c:layout>
          <c:overlay val="0"/>
        </c:title>
        <c:numFmt formatCode="0" sourceLinked="0"/>
        <c:majorTickMark val="out"/>
        <c:minorTickMark val="none"/>
        <c:tickLblPos val="nextTo"/>
        <c:crossAx val="232632144"/>
        <c:crosses val="autoZero"/>
        <c:crossBetween val="midCat"/>
      </c:valAx>
    </c:plotArea>
    <c:legend>
      <c:legendPos val="r"/>
      <c:legendEntry>
        <c:idx val="0"/>
        <c:delete val="1"/>
      </c:legendEntry>
      <c:layout>
        <c:manualLayout>
          <c:xMode val="edge"/>
          <c:yMode val="edge"/>
          <c:x val="0.83815303574858024"/>
          <c:y val="0.3752172394759668"/>
          <c:w val="0.13849195679808313"/>
          <c:h val="0.19734558931206564"/>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9 - Evaluate Services</a:t>
            </a:r>
            <a:endParaRPr lang="en-US" sz="1100">
              <a:effectLst/>
              <a:latin typeface="+mn-lt"/>
            </a:endParaRPr>
          </a:p>
        </c:rich>
      </c:tx>
      <c:overlay val="0"/>
    </c:title>
    <c:autoTitleDeleted val="0"/>
    <c:plotArea>
      <c:layout>
        <c:manualLayout>
          <c:layoutTarget val="inner"/>
          <c:xMode val="edge"/>
          <c:yMode val="edge"/>
          <c:x val="0.15937756190783037"/>
          <c:y val="0.1829762716000794"/>
          <c:w val="0.64161592043314242"/>
          <c:h val="0.5646156992586647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9.1</c:v>
          </c:tx>
          <c:spPr>
            <a:ln w="28575">
              <a:noFill/>
            </a:ln>
          </c:spPr>
          <c:xVal>
            <c:numRef>
              <c:f>'Score Summary (Hide) '!$G$38</c:f>
            </c:numRef>
          </c:xVal>
          <c:yVal>
            <c:numRef>
              <c:f>'Score Summary (Hide) '!$F$38</c:f>
              <c:numCache>
                <c:formatCode>0.00</c:formatCode>
                <c:ptCount val="1"/>
                <c:pt idx="0">
                  <c:v>0</c:v>
                </c:pt>
              </c:numCache>
            </c:numRef>
          </c:yVal>
          <c:smooth val="0"/>
        </c:ser>
        <c:ser>
          <c:idx val="2"/>
          <c:order val="2"/>
          <c:tx>
            <c:v>9.2</c:v>
          </c:tx>
          <c:spPr>
            <a:ln w="28575">
              <a:noFill/>
            </a:ln>
          </c:spPr>
          <c:xVal>
            <c:numRef>
              <c:f>'Score Summary (Hide) '!$G$39</c:f>
            </c:numRef>
          </c:xVal>
          <c:yVal>
            <c:numRef>
              <c:f>'Score Summary (Hide) '!$F$39</c:f>
              <c:numCache>
                <c:formatCode>0.00</c:formatCode>
                <c:ptCount val="1"/>
                <c:pt idx="0">
                  <c:v>0</c:v>
                </c:pt>
              </c:numCache>
            </c:numRef>
          </c:yVal>
          <c:smooth val="0"/>
        </c:ser>
        <c:ser>
          <c:idx val="3"/>
          <c:order val="3"/>
          <c:tx>
            <c:v>9.3</c:v>
          </c:tx>
          <c:spPr>
            <a:ln w="28575">
              <a:noFill/>
            </a:ln>
          </c:spPr>
          <c:marker>
            <c:symbol val="diamond"/>
            <c:size val="7"/>
          </c:marker>
          <c:xVal>
            <c:numRef>
              <c:f>'Score Summary (Hide) '!$G$40</c:f>
            </c:numRef>
          </c:xVal>
          <c:yVal>
            <c:numRef>
              <c:f>'Score Summary (Hide) '!$F$40</c:f>
              <c:numCache>
                <c:formatCode>0.00</c:formatCode>
                <c:ptCount val="1"/>
                <c:pt idx="0">
                  <c:v>0</c:v>
                </c:pt>
              </c:numCache>
            </c:numRef>
          </c:yVal>
          <c:smooth val="0"/>
        </c:ser>
        <c:dLbls>
          <c:showLegendKey val="0"/>
          <c:showVal val="0"/>
          <c:showCatName val="0"/>
          <c:showSerName val="0"/>
          <c:showPercent val="0"/>
          <c:showBubbleSize val="0"/>
        </c:dLbls>
        <c:axId val="232633320"/>
        <c:axId val="232633712"/>
      </c:scatterChart>
      <c:valAx>
        <c:axId val="232633320"/>
        <c:scaling>
          <c:orientation val="minMax"/>
          <c:max val="100"/>
          <c:min val="0"/>
        </c:scaling>
        <c:delete val="0"/>
        <c:axPos val="b"/>
        <c:title>
          <c:tx>
            <c:rich>
              <a:bodyPr/>
              <a:lstStyle/>
              <a:p>
                <a:pPr>
                  <a:defRPr b="0"/>
                </a:pPr>
                <a:r>
                  <a:rPr lang="en-US" b="0"/>
                  <a:t>Agency Contribution</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33712"/>
        <c:crosses val="autoZero"/>
        <c:crossBetween val="midCat"/>
      </c:valAx>
      <c:valAx>
        <c:axId val="232633712"/>
        <c:scaling>
          <c:orientation val="minMax"/>
          <c:max val="10"/>
          <c:min val="0"/>
        </c:scaling>
        <c:delete val="0"/>
        <c:axPos val="l"/>
        <c:title>
          <c:tx>
            <c:rich>
              <a:bodyPr rot="-5400000" vert="horz"/>
              <a:lstStyle/>
              <a:p>
                <a:pPr>
                  <a:defRPr b="0"/>
                </a:pPr>
                <a:r>
                  <a:rPr lang="en-US" b="0"/>
                  <a:t>Priority</a:t>
                </a:r>
              </a:p>
            </c:rich>
          </c:tx>
          <c:layout>
            <c:manualLayout>
              <c:xMode val="edge"/>
              <c:yMode val="edge"/>
              <c:x val="1.4013004472001975E-2"/>
              <c:y val="0.36740474251063443"/>
            </c:manualLayout>
          </c:layout>
          <c:overlay val="0"/>
        </c:title>
        <c:numFmt formatCode="0" sourceLinked="0"/>
        <c:majorTickMark val="out"/>
        <c:minorTickMark val="none"/>
        <c:tickLblPos val="nextTo"/>
        <c:crossAx val="232633320"/>
        <c:crosses val="autoZero"/>
        <c:crossBetween val="midCat"/>
      </c:valAx>
    </c:plotArea>
    <c:legend>
      <c:legendPos val="r"/>
      <c:legendEntry>
        <c:idx val="0"/>
        <c:delete val="1"/>
      </c:legendEntry>
      <c:layout>
        <c:manualLayout>
          <c:xMode val="edge"/>
          <c:yMode val="edge"/>
          <c:x val="0.83815303574858024"/>
          <c:y val="0.30405421305095481"/>
          <c:w val="0.13849195679808313"/>
          <c:h val="0.29601773916191509"/>
        </c:manualLayout>
      </c:layout>
      <c:overlay val="0"/>
      <c:spPr>
        <a:ln>
          <a:solidFill>
            <a:schemeClr val="tx1"/>
          </a:solidFill>
        </a:ln>
      </c:spPr>
    </c:legend>
    <c:plotVisOnly val="1"/>
    <c:dispBlanksAs val="gap"/>
    <c:showDLblsOverMax val="0"/>
  </c:chart>
  <c:printSettings>
    <c:headerFooter/>
    <c:pageMargins b="0.75000000000000266" l="0.70000000000000062" r="0.70000000000000062" t="0.75000000000000266" header="0.30000000000000032" footer="0.30000000000000032"/>
    <c:pageSetup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4 - Mobilize Partnerships</a:t>
            </a:r>
            <a:endParaRPr lang="en-US" sz="1100">
              <a:effectLst/>
              <a:latin typeface="+mn-lt"/>
            </a:endParaRPr>
          </a:p>
        </c:rich>
      </c:tx>
      <c:overlay val="0"/>
    </c:title>
    <c:autoTitleDeleted val="0"/>
    <c:plotArea>
      <c:layout>
        <c:manualLayout>
          <c:layoutTarget val="inner"/>
          <c:xMode val="edge"/>
          <c:yMode val="edge"/>
          <c:x val="0.15505970881285111"/>
          <c:y val="0.18187894411359731"/>
          <c:w val="0.66204565174698438"/>
          <c:h val="0.56722674360998071"/>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4.1</c:v>
          </c:tx>
          <c:spPr>
            <a:ln w="28575">
              <a:noFill/>
            </a:ln>
          </c:spPr>
          <c:xVal>
            <c:numRef>
              <c:f>'Score Summary (Hide) '!$G$18</c:f>
            </c:numRef>
          </c:xVal>
          <c:yVal>
            <c:numRef>
              <c:f>'Score Summary (Hide) '!$F$18</c:f>
              <c:numCache>
                <c:formatCode>0.00</c:formatCode>
                <c:ptCount val="1"/>
                <c:pt idx="0">
                  <c:v>0</c:v>
                </c:pt>
              </c:numCache>
            </c:numRef>
          </c:yVal>
          <c:smooth val="0"/>
        </c:ser>
        <c:ser>
          <c:idx val="2"/>
          <c:order val="2"/>
          <c:tx>
            <c:v>4.2</c:v>
          </c:tx>
          <c:spPr>
            <a:ln w="28575">
              <a:noFill/>
            </a:ln>
          </c:spPr>
          <c:xVal>
            <c:numRef>
              <c:f>'Score Summary (Hide) '!$G$19</c:f>
            </c:numRef>
          </c:xVal>
          <c:yVal>
            <c:numRef>
              <c:f>'Score Summary (Hide) '!$F$19</c:f>
              <c:numCache>
                <c:formatCode>0.00</c:formatCode>
                <c:ptCount val="1"/>
                <c:pt idx="0">
                  <c:v>0</c:v>
                </c:pt>
              </c:numCache>
            </c:numRef>
          </c:yVal>
          <c:smooth val="0"/>
        </c:ser>
        <c:dLbls>
          <c:showLegendKey val="0"/>
          <c:showVal val="0"/>
          <c:showCatName val="0"/>
          <c:showSerName val="0"/>
          <c:showPercent val="0"/>
          <c:showBubbleSize val="0"/>
        </c:dLbls>
        <c:axId val="232634496"/>
        <c:axId val="232634888"/>
      </c:scatterChart>
      <c:valAx>
        <c:axId val="232634496"/>
        <c:scaling>
          <c:orientation val="minMax"/>
          <c:max val="100"/>
          <c:min val="0"/>
        </c:scaling>
        <c:delete val="0"/>
        <c:axPos val="b"/>
        <c:title>
          <c:tx>
            <c:rich>
              <a:bodyPr/>
              <a:lstStyle/>
              <a:p>
                <a:pPr>
                  <a:defRPr b="0"/>
                </a:pPr>
                <a:r>
                  <a:rPr lang="en-US" b="0"/>
                  <a:t>Agency Contribution </a:t>
                </a:r>
                <a:r>
                  <a:rPr lang="en-US" b="0" baseline="0"/>
                  <a:t>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634888"/>
        <c:crosses val="autoZero"/>
        <c:crossBetween val="midCat"/>
      </c:valAx>
      <c:valAx>
        <c:axId val="232634888"/>
        <c:scaling>
          <c:orientation val="minMax"/>
          <c:max val="10"/>
          <c:min val="0"/>
        </c:scaling>
        <c:delete val="0"/>
        <c:axPos val="l"/>
        <c:title>
          <c:tx>
            <c:rich>
              <a:bodyPr rot="-5400000" vert="horz"/>
              <a:lstStyle/>
              <a:p>
                <a:pPr>
                  <a:defRPr b="0"/>
                </a:pPr>
                <a:r>
                  <a:rPr lang="en-US" b="0"/>
                  <a:t>Priority</a:t>
                </a:r>
              </a:p>
            </c:rich>
          </c:tx>
          <c:layout>
            <c:manualLayout>
              <c:xMode val="edge"/>
              <c:yMode val="edge"/>
              <c:x val="2.1464095834174576E-2"/>
              <c:y val="0.36820024106428756"/>
            </c:manualLayout>
          </c:layout>
          <c:overlay val="0"/>
        </c:title>
        <c:numFmt formatCode="0" sourceLinked="0"/>
        <c:majorTickMark val="out"/>
        <c:minorTickMark val="none"/>
        <c:tickLblPos val="nextTo"/>
        <c:crossAx val="232634496"/>
        <c:crosses val="autoZero"/>
        <c:crossBetween val="midCat"/>
      </c:valAx>
    </c:plotArea>
    <c:legend>
      <c:legendPos val="r"/>
      <c:legendEntry>
        <c:idx val="0"/>
        <c:delete val="1"/>
      </c:legendEntry>
      <c:layout>
        <c:manualLayout>
          <c:xMode val="edge"/>
          <c:yMode val="edge"/>
          <c:x val="0.85554916212396526"/>
          <c:y val="0.35969314994423979"/>
          <c:w val="0.12727942661013525"/>
          <c:h val="0.19616189607200391"/>
        </c:manualLayout>
      </c:layout>
      <c:overlay val="0"/>
      <c:spPr>
        <a:ln>
          <a:solidFill>
            <a:schemeClr val="tx1"/>
          </a:solidFill>
        </a:ln>
      </c:spPr>
    </c:legend>
    <c:plotVisOnly val="1"/>
    <c:dispBlanksAs val="gap"/>
    <c:showDLblsOverMax val="0"/>
  </c:chart>
  <c:spPr>
    <a:ln>
      <a:solidFill>
        <a:schemeClr val="tx1"/>
      </a:solidFill>
    </a:ln>
  </c:spPr>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6 - Enforce Laws</a:t>
            </a:r>
            <a:endParaRPr lang="en-US" sz="1100">
              <a:effectLst/>
              <a:latin typeface="+mn-lt"/>
            </a:endParaRPr>
          </a:p>
        </c:rich>
      </c:tx>
      <c:overlay val="0"/>
    </c:title>
    <c:autoTitleDeleted val="0"/>
    <c:plotArea>
      <c:layout>
        <c:manualLayout>
          <c:layoutTarget val="inner"/>
          <c:xMode val="edge"/>
          <c:yMode val="edge"/>
          <c:x val="0.15564901399275255"/>
          <c:y val="0.1787859210354934"/>
          <c:w val="0.66937948724908725"/>
          <c:h val="0.56150989836590093"/>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6.1</c:v>
          </c:tx>
          <c:spPr>
            <a:ln w="28575">
              <a:noFill/>
            </a:ln>
          </c:spPr>
          <c:xVal>
            <c:numRef>
              <c:f>'Score Summary (Hide) '!$G$26</c:f>
            </c:numRef>
          </c:xVal>
          <c:yVal>
            <c:numRef>
              <c:f>'Score Summary (Hide) '!$F$26</c:f>
              <c:numCache>
                <c:formatCode>0.00</c:formatCode>
                <c:ptCount val="1"/>
                <c:pt idx="0">
                  <c:v>0</c:v>
                </c:pt>
              </c:numCache>
            </c:numRef>
          </c:yVal>
          <c:smooth val="0"/>
        </c:ser>
        <c:ser>
          <c:idx val="2"/>
          <c:order val="2"/>
          <c:tx>
            <c:v>6.2</c:v>
          </c:tx>
          <c:spPr>
            <a:ln w="28575">
              <a:noFill/>
            </a:ln>
          </c:spPr>
          <c:xVal>
            <c:numRef>
              <c:f>'Score Summary (Hide) '!$G$27</c:f>
            </c:numRef>
          </c:xVal>
          <c:yVal>
            <c:numRef>
              <c:f>'Score Summary (Hide) '!$F$27</c:f>
              <c:numCache>
                <c:formatCode>0.00</c:formatCode>
                <c:ptCount val="1"/>
                <c:pt idx="0">
                  <c:v>0</c:v>
                </c:pt>
              </c:numCache>
            </c:numRef>
          </c:yVal>
          <c:smooth val="0"/>
        </c:ser>
        <c:ser>
          <c:idx val="3"/>
          <c:order val="3"/>
          <c:tx>
            <c:v>6.3</c:v>
          </c:tx>
          <c:spPr>
            <a:ln w="28575">
              <a:noFill/>
            </a:ln>
          </c:spPr>
          <c:marker>
            <c:symbol val="diamond"/>
            <c:size val="7"/>
          </c:marker>
          <c:xVal>
            <c:numRef>
              <c:f>'Score Summary (Hide) '!$G$28</c:f>
            </c:numRef>
          </c:xVal>
          <c:yVal>
            <c:numRef>
              <c:f>'Score Summary (Hide) '!$F$28</c:f>
              <c:numCache>
                <c:formatCode>0.00</c:formatCode>
                <c:ptCount val="1"/>
                <c:pt idx="0">
                  <c:v>0</c:v>
                </c:pt>
              </c:numCache>
            </c:numRef>
          </c:yVal>
          <c:smooth val="0"/>
        </c:ser>
        <c:dLbls>
          <c:showLegendKey val="0"/>
          <c:showVal val="0"/>
          <c:showCatName val="0"/>
          <c:showSerName val="0"/>
          <c:showPercent val="0"/>
          <c:showBubbleSize val="0"/>
        </c:dLbls>
        <c:axId val="232635672"/>
        <c:axId val="231903240"/>
      </c:scatterChart>
      <c:valAx>
        <c:axId val="232635672"/>
        <c:scaling>
          <c:orientation val="minMax"/>
          <c:max val="100"/>
          <c:min val="0"/>
        </c:scaling>
        <c:delete val="0"/>
        <c:axPos val="b"/>
        <c:title>
          <c:tx>
            <c:rich>
              <a:bodyPr/>
              <a:lstStyle/>
              <a:p>
                <a:pPr>
                  <a:defRPr b="0"/>
                </a:pPr>
                <a:r>
                  <a:rPr lang="en-US" b="0"/>
                  <a:t>Agency Contribution </a:t>
                </a:r>
                <a:r>
                  <a:rPr lang="en-US" b="0" baseline="0"/>
                  <a:t>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903240"/>
        <c:crosses val="autoZero"/>
        <c:crossBetween val="midCat"/>
      </c:valAx>
      <c:valAx>
        <c:axId val="231903240"/>
        <c:scaling>
          <c:orientation val="minMax"/>
          <c:max val="10"/>
          <c:min val="0"/>
        </c:scaling>
        <c:delete val="0"/>
        <c:axPos val="l"/>
        <c:title>
          <c:tx>
            <c:rich>
              <a:bodyPr rot="-5400000" vert="horz"/>
              <a:lstStyle/>
              <a:p>
                <a:pPr>
                  <a:defRPr b="0"/>
                </a:pPr>
                <a:r>
                  <a:rPr lang="en-US" b="0"/>
                  <a:t>Priority</a:t>
                </a:r>
              </a:p>
            </c:rich>
          </c:tx>
          <c:layout>
            <c:manualLayout>
              <c:xMode val="edge"/>
              <c:yMode val="edge"/>
              <c:x val="1.7236414580010295E-2"/>
              <c:y val="0.36645919260092491"/>
            </c:manualLayout>
          </c:layout>
          <c:overlay val="0"/>
        </c:title>
        <c:numFmt formatCode="0" sourceLinked="0"/>
        <c:majorTickMark val="out"/>
        <c:minorTickMark val="none"/>
        <c:tickLblPos val="nextTo"/>
        <c:crossAx val="232635672"/>
        <c:crosses val="autoZero"/>
        <c:crossBetween val="midCat"/>
      </c:valAx>
    </c:plotArea>
    <c:legend>
      <c:legendPos val="r"/>
      <c:legendEntry>
        <c:idx val="0"/>
        <c:delete val="1"/>
      </c:legendEntry>
      <c:layout>
        <c:manualLayout>
          <c:xMode val="edge"/>
          <c:yMode val="edge"/>
          <c:x val="0.8550002953810838"/>
          <c:y val="0.31364715774164592"/>
          <c:w val="0.12776329003890585"/>
          <c:h val="0.29813000647646321"/>
        </c:manualLayout>
      </c:layout>
      <c:overlay val="0"/>
      <c:spPr>
        <a:ln>
          <a:solidFill>
            <a:schemeClr val="tx1"/>
          </a:solidFill>
        </a:ln>
      </c:spPr>
    </c:legend>
    <c:plotVisOnly val="1"/>
    <c:dispBlanksAs val="gap"/>
    <c:showDLblsOverMax val="0"/>
  </c:chart>
  <c:spPr>
    <a:ln>
      <a:solidFill>
        <a:schemeClr val="tx1"/>
      </a:solidFill>
    </a:ln>
  </c:spPr>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8 - Assure Workforce </a:t>
            </a:r>
            <a:endParaRPr lang="en-US" sz="1100">
              <a:effectLst/>
              <a:latin typeface="+mn-lt"/>
            </a:endParaRPr>
          </a:p>
        </c:rich>
      </c:tx>
      <c:overlay val="0"/>
    </c:title>
    <c:autoTitleDeleted val="0"/>
    <c:plotArea>
      <c:layout>
        <c:manualLayout>
          <c:layoutTarget val="inner"/>
          <c:xMode val="edge"/>
          <c:yMode val="edge"/>
          <c:x val="0.15080473029878971"/>
          <c:y val="0.18730290109094139"/>
          <c:w val="0.67484250425753267"/>
          <c:h val="0.56180278663263672"/>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8.1</c:v>
          </c:tx>
          <c:spPr>
            <a:ln w="28575">
              <a:noFill/>
            </a:ln>
          </c:spPr>
          <c:xVal>
            <c:numRef>
              <c:f>'Score Summary (Hide) '!$G$33</c:f>
            </c:numRef>
          </c:xVal>
          <c:yVal>
            <c:numRef>
              <c:f>'Score Summary (Hide) '!$F$33</c:f>
              <c:numCache>
                <c:formatCode>0.00</c:formatCode>
                <c:ptCount val="1"/>
                <c:pt idx="0">
                  <c:v>0</c:v>
                </c:pt>
              </c:numCache>
            </c:numRef>
          </c:yVal>
          <c:smooth val="0"/>
        </c:ser>
        <c:ser>
          <c:idx val="2"/>
          <c:order val="2"/>
          <c:tx>
            <c:v>8.2</c:v>
          </c:tx>
          <c:spPr>
            <a:ln w="28575">
              <a:noFill/>
            </a:ln>
          </c:spPr>
          <c:xVal>
            <c:numRef>
              <c:f>'Score Summary (Hide) '!$G$34</c:f>
            </c:numRef>
          </c:xVal>
          <c:yVal>
            <c:numRef>
              <c:f>'Score Summary (Hide) '!$F$34</c:f>
              <c:numCache>
                <c:formatCode>0.00</c:formatCode>
                <c:ptCount val="1"/>
                <c:pt idx="0">
                  <c:v>0</c:v>
                </c:pt>
              </c:numCache>
            </c:numRef>
          </c:yVal>
          <c:smooth val="0"/>
        </c:ser>
        <c:ser>
          <c:idx val="3"/>
          <c:order val="3"/>
          <c:tx>
            <c:v>8.3</c:v>
          </c:tx>
          <c:spPr>
            <a:ln w="28575">
              <a:noFill/>
            </a:ln>
          </c:spPr>
          <c:marker>
            <c:symbol val="diamond"/>
            <c:size val="7"/>
          </c:marker>
          <c:xVal>
            <c:numRef>
              <c:f>'Score Summary (Hide) '!$G$35</c:f>
            </c:numRef>
          </c:xVal>
          <c:yVal>
            <c:numRef>
              <c:f>'Score Summary (Hide) '!$F$35</c:f>
              <c:numCache>
                <c:formatCode>0.00</c:formatCode>
                <c:ptCount val="1"/>
                <c:pt idx="0">
                  <c:v>0</c:v>
                </c:pt>
              </c:numCache>
            </c:numRef>
          </c:yVal>
          <c:smooth val="0"/>
        </c:ser>
        <c:ser>
          <c:idx val="4"/>
          <c:order val="4"/>
          <c:tx>
            <c:v>8.4</c:v>
          </c:tx>
          <c:spPr>
            <a:ln w="28575">
              <a:noFill/>
            </a:ln>
          </c:spPr>
          <c:marker>
            <c:symbol val="circle"/>
            <c:size val="7"/>
          </c:marker>
          <c:xVal>
            <c:numRef>
              <c:f>'Score Summary (Hide) '!$G$36</c:f>
            </c:numRef>
          </c:xVal>
          <c:yVal>
            <c:numRef>
              <c:f>'Score Summary (Hide) '!$F$36</c:f>
              <c:numCache>
                <c:formatCode>0.00</c:formatCode>
                <c:ptCount val="1"/>
                <c:pt idx="0">
                  <c:v>0</c:v>
                </c:pt>
              </c:numCache>
            </c:numRef>
          </c:yVal>
          <c:smooth val="0"/>
        </c:ser>
        <c:dLbls>
          <c:showLegendKey val="0"/>
          <c:showVal val="0"/>
          <c:showCatName val="0"/>
          <c:showSerName val="0"/>
          <c:showPercent val="0"/>
          <c:showBubbleSize val="0"/>
        </c:dLbls>
        <c:axId val="231904024"/>
        <c:axId val="231904416"/>
      </c:scatterChart>
      <c:valAx>
        <c:axId val="231904024"/>
        <c:scaling>
          <c:orientation val="minMax"/>
          <c:max val="100"/>
          <c:min val="0"/>
        </c:scaling>
        <c:delete val="0"/>
        <c:axPos val="b"/>
        <c:title>
          <c:tx>
            <c:rich>
              <a:bodyPr/>
              <a:lstStyle/>
              <a:p>
                <a:pPr>
                  <a:defRPr b="0"/>
                </a:pPr>
                <a:r>
                  <a:rPr lang="en-US" b="0"/>
                  <a:t>Agency Contribution</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904416"/>
        <c:crosses val="autoZero"/>
        <c:crossBetween val="midCat"/>
      </c:valAx>
      <c:valAx>
        <c:axId val="231904416"/>
        <c:scaling>
          <c:orientation val="minMax"/>
          <c:max val="10"/>
          <c:min val="0"/>
        </c:scaling>
        <c:delete val="0"/>
        <c:axPos val="l"/>
        <c:title>
          <c:tx>
            <c:rich>
              <a:bodyPr rot="-5400000" vert="horz"/>
              <a:lstStyle/>
              <a:p>
                <a:pPr>
                  <a:defRPr b="0"/>
                </a:pPr>
                <a:r>
                  <a:rPr lang="en-US" b="0"/>
                  <a:t>Priority</a:t>
                </a:r>
              </a:p>
            </c:rich>
          </c:tx>
          <c:layout>
            <c:manualLayout>
              <c:xMode val="edge"/>
              <c:yMode val="edge"/>
              <c:x val="1.7175449222693318E-2"/>
              <c:y val="0.36820019292460238"/>
            </c:manualLayout>
          </c:layout>
          <c:overlay val="0"/>
        </c:title>
        <c:numFmt formatCode="0" sourceLinked="0"/>
        <c:majorTickMark val="out"/>
        <c:minorTickMark val="none"/>
        <c:tickLblPos val="nextTo"/>
        <c:crossAx val="231904024"/>
        <c:crosses val="autoZero"/>
        <c:crossBetween val="midCat"/>
      </c:valAx>
    </c:plotArea>
    <c:legend>
      <c:legendPos val="r"/>
      <c:legendEntry>
        <c:idx val="0"/>
        <c:delete val="1"/>
      </c:legendEntry>
      <c:layout>
        <c:manualLayout>
          <c:xMode val="edge"/>
          <c:yMode val="edge"/>
          <c:x val="0.85551315700921993"/>
          <c:y val="0.2724602373421271"/>
          <c:w val="0.12731139376808664"/>
          <c:h val="0.39232384413486776"/>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1" i="0" baseline="0">
                <a:effectLst/>
                <a:latin typeface="+mn-lt"/>
              </a:rPr>
              <a:t>EPHS 10 - Research/Innovations</a:t>
            </a:r>
            <a:endParaRPr lang="en-US" sz="1100">
              <a:effectLst/>
              <a:latin typeface="+mn-lt"/>
            </a:endParaRPr>
          </a:p>
        </c:rich>
      </c:tx>
      <c:overlay val="0"/>
    </c:title>
    <c:autoTitleDeleted val="0"/>
    <c:plotArea>
      <c:layout>
        <c:manualLayout>
          <c:layoutTarget val="inner"/>
          <c:xMode val="edge"/>
          <c:yMode val="edge"/>
          <c:x val="0.14988666970224965"/>
          <c:y val="0.1818790994686226"/>
          <c:w val="0.66828650302522163"/>
          <c:h val="0.56722637394926756"/>
        </c:manualLayout>
      </c:layout>
      <c:scatterChart>
        <c:scatterStyle val="lineMarker"/>
        <c:varyColors val="0"/>
        <c:ser>
          <c:idx val="0"/>
          <c:order val="0"/>
          <c:tx>
            <c:v>Quad Lines</c:v>
          </c:tx>
          <c:spPr>
            <a:ln w="28575">
              <a:noFill/>
            </a:ln>
          </c:spPr>
          <c:marker>
            <c:symbol val="plus"/>
            <c:size val="2"/>
          </c:marker>
          <c:errBars>
            <c:errDir val="x"/>
            <c:errBarType val="both"/>
            <c:errValType val="fixedVal"/>
            <c:noEndCap val="0"/>
            <c:val val="100"/>
            <c:spPr>
              <a:ln>
                <a:solidFill>
                  <a:schemeClr val="tx1">
                    <a:shade val="95000"/>
                    <a:satMod val="105000"/>
                    <a:alpha val="34000"/>
                  </a:schemeClr>
                </a:solidFill>
                <a:prstDash val="dash"/>
              </a:ln>
            </c:spPr>
          </c:errBars>
          <c:errBars>
            <c:errDir val="y"/>
            <c:errBarType val="both"/>
            <c:errValType val="fixedVal"/>
            <c:noEndCap val="0"/>
            <c:val val="10"/>
            <c:spPr>
              <a:ln>
                <a:solidFill>
                  <a:schemeClr val="tx1">
                    <a:shade val="95000"/>
                    <a:satMod val="105000"/>
                    <a:alpha val="34000"/>
                  </a:schemeClr>
                </a:solidFill>
                <a:prstDash val="dash"/>
              </a:ln>
            </c:spPr>
          </c:errBars>
          <c:xVal>
            <c:strRef>
              <c:f>'Score Summary (Hide) '!$G$47</c:f>
              <c:strCache>
                <c:ptCount val="1"/>
                <c:pt idx="0">
                  <c:v>NA</c:v>
                </c:pt>
              </c:strCache>
            </c:strRef>
          </c:xVal>
          <c:yVal>
            <c:numRef>
              <c:f>'Score Summary (Hide) '!$F$46</c:f>
              <c:numCache>
                <c:formatCode>0.00</c:formatCode>
                <c:ptCount val="1"/>
                <c:pt idx="0">
                  <c:v>0</c:v>
                </c:pt>
              </c:numCache>
            </c:numRef>
          </c:yVal>
          <c:smooth val="0"/>
        </c:ser>
        <c:ser>
          <c:idx val="1"/>
          <c:order val="1"/>
          <c:tx>
            <c:v>10.1</c:v>
          </c:tx>
          <c:spPr>
            <a:ln w="28575">
              <a:noFill/>
            </a:ln>
          </c:spPr>
          <c:xVal>
            <c:numRef>
              <c:f>'Score Summary (Hide) '!$G$42</c:f>
            </c:numRef>
          </c:xVal>
          <c:yVal>
            <c:numRef>
              <c:f>'Score Summary (Hide) '!$F$42</c:f>
              <c:numCache>
                <c:formatCode>0.00</c:formatCode>
                <c:ptCount val="1"/>
                <c:pt idx="0">
                  <c:v>0</c:v>
                </c:pt>
              </c:numCache>
            </c:numRef>
          </c:yVal>
          <c:smooth val="0"/>
        </c:ser>
        <c:ser>
          <c:idx val="2"/>
          <c:order val="2"/>
          <c:tx>
            <c:v>10.2</c:v>
          </c:tx>
          <c:spPr>
            <a:ln w="28575">
              <a:noFill/>
            </a:ln>
          </c:spPr>
          <c:xVal>
            <c:numRef>
              <c:f>'Score Summary (Hide) '!$G$43</c:f>
            </c:numRef>
          </c:xVal>
          <c:yVal>
            <c:numRef>
              <c:f>'Score Summary (Hide) '!$F$43</c:f>
              <c:numCache>
                <c:formatCode>0.00</c:formatCode>
                <c:ptCount val="1"/>
                <c:pt idx="0">
                  <c:v>0</c:v>
                </c:pt>
              </c:numCache>
            </c:numRef>
          </c:yVal>
          <c:smooth val="0"/>
        </c:ser>
        <c:ser>
          <c:idx val="3"/>
          <c:order val="3"/>
          <c:tx>
            <c:v>10.3</c:v>
          </c:tx>
          <c:spPr>
            <a:ln w="28575">
              <a:noFill/>
            </a:ln>
          </c:spPr>
          <c:marker>
            <c:symbol val="diamond"/>
            <c:size val="7"/>
          </c:marker>
          <c:xVal>
            <c:numRef>
              <c:f>'Score Summary (Hide) '!$G$44</c:f>
            </c:numRef>
          </c:xVal>
          <c:yVal>
            <c:numRef>
              <c:f>'Score Summary (Hide) '!$F$44</c:f>
              <c:numCache>
                <c:formatCode>0.00</c:formatCode>
                <c:ptCount val="1"/>
                <c:pt idx="0">
                  <c:v>0</c:v>
                </c:pt>
              </c:numCache>
            </c:numRef>
          </c:yVal>
          <c:smooth val="0"/>
        </c:ser>
        <c:dLbls>
          <c:showLegendKey val="0"/>
          <c:showVal val="0"/>
          <c:showCatName val="0"/>
          <c:showSerName val="0"/>
          <c:showPercent val="0"/>
          <c:showBubbleSize val="0"/>
        </c:dLbls>
        <c:axId val="231905200"/>
        <c:axId val="231905592"/>
      </c:scatterChart>
      <c:valAx>
        <c:axId val="231905200"/>
        <c:scaling>
          <c:orientation val="minMax"/>
          <c:max val="100"/>
          <c:min val="0"/>
        </c:scaling>
        <c:delete val="0"/>
        <c:axPos val="b"/>
        <c:title>
          <c:tx>
            <c:rich>
              <a:bodyPr/>
              <a:lstStyle/>
              <a:p>
                <a:pPr>
                  <a:defRPr b="0"/>
                </a:pPr>
                <a:r>
                  <a:rPr lang="en-US" b="0"/>
                  <a:t>Agency Contribution</a:t>
                </a:r>
                <a:r>
                  <a:rPr lang="en-US" b="0" baseline="0"/>
                  <a:t> Scores</a:t>
                </a:r>
                <a:endParaRPr lang="en-US" b="0"/>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905592"/>
        <c:crosses val="autoZero"/>
        <c:crossBetween val="midCat"/>
      </c:valAx>
      <c:valAx>
        <c:axId val="231905592"/>
        <c:scaling>
          <c:orientation val="minMax"/>
          <c:max val="10"/>
          <c:min val="0"/>
        </c:scaling>
        <c:delete val="0"/>
        <c:axPos val="l"/>
        <c:title>
          <c:tx>
            <c:rich>
              <a:bodyPr rot="-5400000" vert="horz"/>
              <a:lstStyle/>
              <a:p>
                <a:pPr>
                  <a:defRPr b="0"/>
                </a:pPr>
                <a:r>
                  <a:rPr lang="en-US" b="0"/>
                  <a:t>Priority</a:t>
                </a:r>
              </a:p>
            </c:rich>
          </c:tx>
          <c:layout>
            <c:manualLayout>
              <c:xMode val="edge"/>
              <c:yMode val="edge"/>
              <c:x val="2.1338749853720515E-2"/>
              <c:y val="0.36819979047683421"/>
            </c:manualLayout>
          </c:layout>
          <c:overlay val="0"/>
        </c:title>
        <c:numFmt formatCode="0" sourceLinked="0"/>
        <c:majorTickMark val="out"/>
        <c:minorTickMark val="none"/>
        <c:tickLblPos val="nextTo"/>
        <c:crossAx val="231905200"/>
        <c:crosses val="autoZero"/>
        <c:crossBetween val="midCat"/>
      </c:valAx>
    </c:plotArea>
    <c:legend>
      <c:legendPos val="r"/>
      <c:legendEntry>
        <c:idx val="0"/>
        <c:delete val="1"/>
      </c:legendEntry>
      <c:layout>
        <c:manualLayout>
          <c:xMode val="edge"/>
          <c:yMode val="edge"/>
          <c:x val="0.8347553371115235"/>
          <c:y val="0.30522929269034504"/>
          <c:w val="0.14817393048798833"/>
          <c:h val="0.2942430694017325"/>
        </c:manualLayout>
      </c:layout>
      <c:overlay val="0"/>
      <c:spPr>
        <a:ln>
          <a:solidFill>
            <a:schemeClr val="tx1"/>
          </a:solidFill>
        </a:ln>
      </c:spPr>
    </c:legend>
    <c:plotVisOnly val="1"/>
    <c:dispBlanksAs val="gap"/>
    <c:showDLblsOverMax val="0"/>
  </c:chart>
  <c:printSettings>
    <c:headerFooter>
      <c:oddHeader>&amp;C&amp;"-,Bold"&amp;18Model Scores vs Priority Ratings&amp;"-,Regular"&amp;11
</c:oddHeader>
    </c:headerFooter>
    <c:pageMargins b="0.75000000000000266" l="0.70000000000000062" r="0.70000000000000062" t="0.75000000000000266" header="0.30000000000000032" footer="0.30000000000000032"/>
    <c:pageSetup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EPHS 10: Research/Innovations</a:t>
            </a:r>
          </a:p>
        </c:rich>
      </c:tx>
      <c:overlay val="0"/>
    </c:title>
    <c:autoTitleDeleted val="0"/>
    <c:plotArea>
      <c:layout>
        <c:manualLayout>
          <c:layoutTarget val="inner"/>
          <c:xMode val="edge"/>
          <c:yMode val="edge"/>
          <c:x val="0.15411029732182174"/>
          <c:y val="0.2904076669315418"/>
          <c:w val="0.75572813281529638"/>
          <c:h val="0.64231404560668448"/>
        </c:manualLayout>
      </c:layout>
      <c:barChart>
        <c:barDir val="bar"/>
        <c:grouping val="clustered"/>
        <c:varyColors val="0"/>
        <c:ser>
          <c:idx val="0"/>
          <c:order val="0"/>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'Score Summary (Hide) '!$B$42:$B$44</c:f>
              <c:numCache>
                <c:formatCode>General</c:formatCode>
                <c:ptCount val="3"/>
              </c:numCache>
            </c:numRef>
          </c:cat>
          <c:val>
            <c:numRef>
              <c:f>'Score Summary (Hide) '!$C$42:$C$44</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32690736"/>
        <c:axId val="232691128"/>
      </c:barChart>
      <c:catAx>
        <c:axId val="232690736"/>
        <c:scaling>
          <c:orientation val="maxMin"/>
        </c:scaling>
        <c:delete val="0"/>
        <c:axPos val="l"/>
        <c:title>
          <c:tx>
            <c:rich>
              <a:bodyPr rot="0" vert="horz"/>
              <a:lstStyle/>
              <a:p>
                <a:pPr>
                  <a:defRPr b="0"/>
                </a:pPr>
                <a:r>
                  <a:rPr lang="en-US" b="0"/>
                  <a:t>10.1</a:t>
                </a:r>
              </a:p>
              <a:p>
                <a:pPr>
                  <a:defRPr b="0"/>
                </a:pPr>
                <a:endParaRPr lang="en-US" b="0"/>
              </a:p>
              <a:p>
                <a:pPr>
                  <a:defRPr b="0"/>
                </a:pPr>
                <a:endParaRPr lang="en-US" b="0"/>
              </a:p>
              <a:p>
                <a:pPr>
                  <a:defRPr b="0"/>
                </a:pPr>
                <a:r>
                  <a:rPr lang="en-US" b="0"/>
                  <a:t>10.2</a:t>
                </a:r>
              </a:p>
              <a:p>
                <a:pPr>
                  <a:defRPr b="0"/>
                </a:pPr>
                <a:endParaRPr lang="en-US" b="0"/>
              </a:p>
              <a:p>
                <a:pPr>
                  <a:defRPr b="0"/>
                </a:pPr>
                <a:endParaRPr lang="en-US" b="0"/>
              </a:p>
              <a:p>
                <a:pPr>
                  <a:defRPr b="0"/>
                </a:pPr>
                <a:r>
                  <a:rPr lang="en-US" b="0"/>
                  <a:t>10.3</a:t>
                </a:r>
              </a:p>
            </c:rich>
          </c:tx>
          <c:layout>
            <c:manualLayout>
              <c:xMode val="edge"/>
              <c:yMode val="edge"/>
              <c:x val="2.423060910489637E-2"/>
              <c:y val="0.34112126979388241"/>
            </c:manualLayout>
          </c:layout>
          <c:overlay val="0"/>
        </c:title>
        <c:numFmt formatCode="#,##0" sourceLinked="0"/>
        <c:majorTickMark val="out"/>
        <c:minorTickMark val="none"/>
        <c:tickLblPos val="nextTo"/>
        <c:txPr>
          <a:bodyPr/>
          <a:lstStyle/>
          <a:p>
            <a:pPr>
              <a:defRPr sz="800"/>
            </a:pPr>
            <a:endParaRPr lang="en-US"/>
          </a:p>
        </c:txPr>
        <c:crossAx val="232691128"/>
        <c:crossesAt val="0"/>
        <c:auto val="1"/>
        <c:lblAlgn val="ctr"/>
        <c:lblOffset val="100"/>
        <c:noMultiLvlLbl val="0"/>
      </c:catAx>
      <c:valAx>
        <c:axId val="232691128"/>
        <c:scaling>
          <c:orientation val="minMax"/>
          <c:max val="100"/>
        </c:scaling>
        <c:delete val="0"/>
        <c:axPos val="t"/>
        <c:majorGridlines/>
        <c:numFmt formatCode="0" sourceLinked="0"/>
        <c:majorTickMark val="out"/>
        <c:minorTickMark val="none"/>
        <c:tickLblPos val="nextTo"/>
        <c:crossAx val="232690736"/>
        <c:crosses val="autoZero"/>
        <c:crossBetween val="between"/>
        <c:majorUnit val="20"/>
        <c:minorUnit val="10"/>
      </c:valAx>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18" Type="http://schemas.openxmlformats.org/officeDocument/2006/relationships/chart" Target="../charts/chart15.xml"/><Relationship Id="rId26" Type="http://schemas.openxmlformats.org/officeDocument/2006/relationships/chart" Target="../charts/chart23.xml"/><Relationship Id="rId39" Type="http://schemas.openxmlformats.org/officeDocument/2006/relationships/chart" Target="../charts/chart36.xml"/><Relationship Id="rId3" Type="http://schemas.openxmlformats.org/officeDocument/2006/relationships/image" Target="../media/image4.png"/><Relationship Id="rId21" Type="http://schemas.openxmlformats.org/officeDocument/2006/relationships/chart" Target="../charts/chart18.xml"/><Relationship Id="rId34" Type="http://schemas.openxmlformats.org/officeDocument/2006/relationships/chart" Target="../charts/chart31.xml"/><Relationship Id="rId42" Type="http://schemas.openxmlformats.org/officeDocument/2006/relationships/chart" Target="../charts/chart39.xml"/><Relationship Id="rId7" Type="http://schemas.openxmlformats.org/officeDocument/2006/relationships/chart" Target="../charts/chart4.xml"/><Relationship Id="rId12" Type="http://schemas.openxmlformats.org/officeDocument/2006/relationships/chart" Target="../charts/chart9.xml"/><Relationship Id="rId17" Type="http://schemas.openxmlformats.org/officeDocument/2006/relationships/chart" Target="../charts/chart14.xml"/><Relationship Id="rId25" Type="http://schemas.openxmlformats.org/officeDocument/2006/relationships/chart" Target="../charts/chart22.xml"/><Relationship Id="rId33" Type="http://schemas.openxmlformats.org/officeDocument/2006/relationships/chart" Target="../charts/chart30.xml"/><Relationship Id="rId38" Type="http://schemas.openxmlformats.org/officeDocument/2006/relationships/chart" Target="../charts/chart35.xml"/><Relationship Id="rId46" Type="http://schemas.openxmlformats.org/officeDocument/2006/relationships/chart" Target="../charts/chart43.xml"/><Relationship Id="rId2" Type="http://schemas.openxmlformats.org/officeDocument/2006/relationships/image" Target="../media/image1.png"/><Relationship Id="rId16" Type="http://schemas.openxmlformats.org/officeDocument/2006/relationships/chart" Target="../charts/chart13.xml"/><Relationship Id="rId20" Type="http://schemas.openxmlformats.org/officeDocument/2006/relationships/chart" Target="../charts/chart17.xml"/><Relationship Id="rId29" Type="http://schemas.openxmlformats.org/officeDocument/2006/relationships/chart" Target="../charts/chart26.xml"/><Relationship Id="rId41" Type="http://schemas.openxmlformats.org/officeDocument/2006/relationships/chart" Target="../charts/chart38.xml"/><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24" Type="http://schemas.openxmlformats.org/officeDocument/2006/relationships/chart" Target="../charts/chart21.xml"/><Relationship Id="rId32" Type="http://schemas.openxmlformats.org/officeDocument/2006/relationships/chart" Target="../charts/chart29.xml"/><Relationship Id="rId37" Type="http://schemas.openxmlformats.org/officeDocument/2006/relationships/chart" Target="../charts/chart34.xml"/><Relationship Id="rId40" Type="http://schemas.openxmlformats.org/officeDocument/2006/relationships/chart" Target="../charts/chart37.xml"/><Relationship Id="rId45" Type="http://schemas.openxmlformats.org/officeDocument/2006/relationships/chart" Target="../charts/chart42.xml"/><Relationship Id="rId5" Type="http://schemas.openxmlformats.org/officeDocument/2006/relationships/chart" Target="../charts/chart2.xml"/><Relationship Id="rId15" Type="http://schemas.openxmlformats.org/officeDocument/2006/relationships/chart" Target="../charts/chart12.xml"/><Relationship Id="rId23" Type="http://schemas.openxmlformats.org/officeDocument/2006/relationships/chart" Target="../charts/chart20.xml"/><Relationship Id="rId28" Type="http://schemas.openxmlformats.org/officeDocument/2006/relationships/chart" Target="../charts/chart25.xml"/><Relationship Id="rId36" Type="http://schemas.openxmlformats.org/officeDocument/2006/relationships/chart" Target="../charts/chart33.xml"/><Relationship Id="rId10" Type="http://schemas.openxmlformats.org/officeDocument/2006/relationships/chart" Target="../charts/chart7.xml"/><Relationship Id="rId19" Type="http://schemas.openxmlformats.org/officeDocument/2006/relationships/chart" Target="../charts/chart16.xml"/><Relationship Id="rId31" Type="http://schemas.openxmlformats.org/officeDocument/2006/relationships/chart" Target="../charts/chart28.xml"/><Relationship Id="rId44" Type="http://schemas.openxmlformats.org/officeDocument/2006/relationships/chart" Target="../charts/chart41.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chart" Target="../charts/chart11.xml"/><Relationship Id="rId22" Type="http://schemas.openxmlformats.org/officeDocument/2006/relationships/chart" Target="../charts/chart19.xml"/><Relationship Id="rId27" Type="http://schemas.openxmlformats.org/officeDocument/2006/relationships/chart" Target="../charts/chart24.xml"/><Relationship Id="rId30" Type="http://schemas.openxmlformats.org/officeDocument/2006/relationships/chart" Target="../charts/chart27.xml"/><Relationship Id="rId35" Type="http://schemas.openxmlformats.org/officeDocument/2006/relationships/chart" Target="../charts/chart32.xml"/><Relationship Id="rId43"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10" Type="http://schemas.openxmlformats.org/officeDocument/2006/relationships/chart" Target="../charts/chart56.xml"/><Relationship Id="rId4" Type="http://schemas.openxmlformats.org/officeDocument/2006/relationships/chart" Target="../charts/chart50.xml"/><Relationship Id="rId9"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xdr:row>
      <xdr:rowOff>66675</xdr:rowOff>
    </xdr:from>
    <xdr:to>
      <xdr:col>7</xdr:col>
      <xdr:colOff>1143000</xdr:colOff>
      <xdr:row>2</xdr:row>
      <xdr:rowOff>571500</xdr:rowOff>
    </xdr:to>
    <xdr:pic>
      <xdr:nvPicPr>
        <xdr:cNvPr id="10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8752" t="28542" r="27942" b="65086"/>
        <a:stretch>
          <a:fillRect/>
        </a:stretch>
      </xdr:blipFill>
      <xdr:spPr bwMode="auto">
        <a:xfrm>
          <a:off x="9525" y="9572625"/>
          <a:ext cx="5400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1</xdr:row>
      <xdr:rowOff>3552825</xdr:rowOff>
    </xdr:to>
    <xdr:pic>
      <xdr:nvPicPr>
        <xdr:cNvPr id="102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339" t="17743" r="50253" b="10796"/>
        <a:stretch>
          <a:fillRect/>
        </a:stretch>
      </xdr:blipFill>
      <xdr:spPr bwMode="auto">
        <a:xfrm>
          <a:off x="0" y="0"/>
          <a:ext cx="6381750" cy="875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3467100</xdr:rowOff>
    </xdr:from>
    <xdr:to>
      <xdr:col>8</xdr:col>
      <xdr:colOff>0</xdr:colOff>
      <xdr:row>1</xdr:row>
      <xdr:rowOff>4257675</xdr:rowOff>
    </xdr:to>
    <xdr:pic>
      <xdr:nvPicPr>
        <xdr:cNvPr id="102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339" t="82784" r="50253" b="10796"/>
        <a:stretch>
          <a:fillRect/>
        </a:stretch>
      </xdr:blipFill>
      <xdr:spPr bwMode="auto">
        <a:xfrm>
          <a:off x="0" y="8667750"/>
          <a:ext cx="63817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2</xdr:row>
      <xdr:rowOff>0</xdr:rowOff>
    </xdr:from>
    <xdr:to>
      <xdr:col>4</xdr:col>
      <xdr:colOff>333375</xdr:colOff>
      <xdr:row>12</xdr:row>
      <xdr:rowOff>152400</xdr:rowOff>
    </xdr:to>
    <xdr:graphicFrame macro="">
      <xdr:nvGraphicFramePr>
        <xdr:cNvPr id="102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419100</xdr:colOff>
      <xdr:row>2</xdr:row>
      <xdr:rowOff>161925</xdr:rowOff>
    </xdr:from>
    <xdr:ext cx="184731" cy="264560"/>
    <xdr:sp macro="" textlink="">
      <xdr:nvSpPr>
        <xdr:cNvPr id="3" name="TextBox 2"/>
        <xdr:cNvSpPr txBox="1"/>
      </xdr:nvSpPr>
      <xdr:spPr>
        <a:xfrm>
          <a:off x="5295900" y="51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4</xdr:col>
      <xdr:colOff>323850</xdr:colOff>
      <xdr:row>2</xdr:row>
      <xdr:rowOff>9525</xdr:rowOff>
    </xdr:from>
    <xdr:to>
      <xdr:col>10</xdr:col>
      <xdr:colOff>66675</xdr:colOff>
      <xdr:row>12</xdr:row>
      <xdr:rowOff>123825</xdr:rowOff>
    </xdr:to>
    <xdr:graphicFrame macro="">
      <xdr:nvGraphicFramePr>
        <xdr:cNvPr id="1024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12</xdr:row>
      <xdr:rowOff>104775</xdr:rowOff>
    </xdr:from>
    <xdr:to>
      <xdr:col>4</xdr:col>
      <xdr:colOff>333375</xdr:colOff>
      <xdr:row>24</xdr:row>
      <xdr:rowOff>95250</xdr:rowOff>
    </xdr:to>
    <xdr:graphicFrame macro="">
      <xdr:nvGraphicFramePr>
        <xdr:cNvPr id="1024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23</xdr:row>
      <xdr:rowOff>152400</xdr:rowOff>
    </xdr:from>
    <xdr:to>
      <xdr:col>4</xdr:col>
      <xdr:colOff>352425</xdr:colOff>
      <xdr:row>36</xdr:row>
      <xdr:rowOff>0</xdr:rowOff>
    </xdr:to>
    <xdr:graphicFrame macro="">
      <xdr:nvGraphicFramePr>
        <xdr:cNvPr id="1024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35</xdr:row>
      <xdr:rowOff>19050</xdr:rowOff>
    </xdr:from>
    <xdr:to>
      <xdr:col>4</xdr:col>
      <xdr:colOff>314325</xdr:colOff>
      <xdr:row>47</xdr:row>
      <xdr:rowOff>95250</xdr:rowOff>
    </xdr:to>
    <xdr:graphicFrame macro="">
      <xdr:nvGraphicFramePr>
        <xdr:cNvPr id="1024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46</xdr:row>
      <xdr:rowOff>123825</xdr:rowOff>
    </xdr:from>
    <xdr:to>
      <xdr:col>4</xdr:col>
      <xdr:colOff>342900</xdr:colOff>
      <xdr:row>58</xdr:row>
      <xdr:rowOff>180975</xdr:rowOff>
    </xdr:to>
    <xdr:graphicFrame macro="">
      <xdr:nvGraphicFramePr>
        <xdr:cNvPr id="1024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314325</xdr:colOff>
      <xdr:row>12</xdr:row>
      <xdr:rowOff>85725</xdr:rowOff>
    </xdr:from>
    <xdr:to>
      <xdr:col>10</xdr:col>
      <xdr:colOff>76200</xdr:colOff>
      <xdr:row>24</xdr:row>
      <xdr:rowOff>66675</xdr:rowOff>
    </xdr:to>
    <xdr:graphicFrame macro="">
      <xdr:nvGraphicFramePr>
        <xdr:cNvPr id="1024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323850</xdr:colOff>
      <xdr:row>23</xdr:row>
      <xdr:rowOff>152400</xdr:rowOff>
    </xdr:from>
    <xdr:to>
      <xdr:col>10</xdr:col>
      <xdr:colOff>76200</xdr:colOff>
      <xdr:row>35</xdr:row>
      <xdr:rowOff>180975</xdr:rowOff>
    </xdr:to>
    <xdr:graphicFrame macro="">
      <xdr:nvGraphicFramePr>
        <xdr:cNvPr id="1024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314325</xdr:colOff>
      <xdr:row>35</xdr:row>
      <xdr:rowOff>28575</xdr:rowOff>
    </xdr:from>
    <xdr:to>
      <xdr:col>10</xdr:col>
      <xdr:colOff>76200</xdr:colOff>
      <xdr:row>47</xdr:row>
      <xdr:rowOff>104775</xdr:rowOff>
    </xdr:to>
    <xdr:graphicFrame macro="">
      <xdr:nvGraphicFramePr>
        <xdr:cNvPr id="1025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323850</xdr:colOff>
      <xdr:row>46</xdr:row>
      <xdr:rowOff>133350</xdr:rowOff>
    </xdr:from>
    <xdr:to>
      <xdr:col>10</xdr:col>
      <xdr:colOff>76200</xdr:colOff>
      <xdr:row>58</xdr:row>
      <xdr:rowOff>180975</xdr:rowOff>
    </xdr:to>
    <xdr:graphicFrame macro="">
      <xdr:nvGraphicFramePr>
        <xdr:cNvPr id="1025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2</xdr:row>
      <xdr:rowOff>0</xdr:rowOff>
    </xdr:from>
    <xdr:to>
      <xdr:col>4</xdr:col>
      <xdr:colOff>314325</xdr:colOff>
      <xdr:row>12</xdr:row>
      <xdr:rowOff>152400</xdr:rowOff>
    </xdr:to>
    <xdr:graphicFrame macro="">
      <xdr:nvGraphicFramePr>
        <xdr:cNvPr id="112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419100</xdr:colOff>
      <xdr:row>2</xdr:row>
      <xdr:rowOff>161925</xdr:rowOff>
    </xdr:from>
    <xdr:ext cx="184731" cy="264560"/>
    <xdr:sp macro="" textlink="">
      <xdr:nvSpPr>
        <xdr:cNvPr id="3" name="TextBox 2"/>
        <xdr:cNvSpPr txBox="1"/>
      </xdr:nvSpPr>
      <xdr:spPr>
        <a:xfrm>
          <a:off x="5295900" y="51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4</xdr:col>
      <xdr:colOff>314325</xdr:colOff>
      <xdr:row>2</xdr:row>
      <xdr:rowOff>0</xdr:rowOff>
    </xdr:from>
    <xdr:to>
      <xdr:col>9</xdr:col>
      <xdr:colOff>0</xdr:colOff>
      <xdr:row>12</xdr:row>
      <xdr:rowOff>152400</xdr:rowOff>
    </xdr:to>
    <xdr:graphicFrame macro="">
      <xdr:nvGraphicFramePr>
        <xdr:cNvPr id="1126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12</xdr:row>
      <xdr:rowOff>57150</xdr:rowOff>
    </xdr:from>
    <xdr:to>
      <xdr:col>4</xdr:col>
      <xdr:colOff>333375</xdr:colOff>
      <xdr:row>24</xdr:row>
      <xdr:rowOff>95250</xdr:rowOff>
    </xdr:to>
    <xdr:graphicFrame macro="">
      <xdr:nvGraphicFramePr>
        <xdr:cNvPr id="1126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23</xdr:row>
      <xdr:rowOff>152400</xdr:rowOff>
    </xdr:from>
    <xdr:to>
      <xdr:col>4</xdr:col>
      <xdr:colOff>352425</xdr:colOff>
      <xdr:row>36</xdr:row>
      <xdr:rowOff>0</xdr:rowOff>
    </xdr:to>
    <xdr:graphicFrame macro="">
      <xdr:nvGraphicFramePr>
        <xdr:cNvPr id="1126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35</xdr:row>
      <xdr:rowOff>38100</xdr:rowOff>
    </xdr:from>
    <xdr:to>
      <xdr:col>4</xdr:col>
      <xdr:colOff>342900</xdr:colOff>
      <xdr:row>47</xdr:row>
      <xdr:rowOff>85725</xdr:rowOff>
    </xdr:to>
    <xdr:graphicFrame macro="">
      <xdr:nvGraphicFramePr>
        <xdr:cNvPr id="1127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47625</xdr:colOff>
      <xdr:row>46</xdr:row>
      <xdr:rowOff>133350</xdr:rowOff>
    </xdr:from>
    <xdr:to>
      <xdr:col>4</xdr:col>
      <xdr:colOff>342900</xdr:colOff>
      <xdr:row>58</xdr:row>
      <xdr:rowOff>171450</xdr:rowOff>
    </xdr:to>
    <xdr:graphicFrame macro="">
      <xdr:nvGraphicFramePr>
        <xdr:cNvPr id="112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323850</xdr:colOff>
      <xdr:row>12</xdr:row>
      <xdr:rowOff>57150</xdr:rowOff>
    </xdr:from>
    <xdr:to>
      <xdr:col>9</xdr:col>
      <xdr:colOff>0</xdr:colOff>
      <xdr:row>24</xdr:row>
      <xdr:rowOff>104775</xdr:rowOff>
    </xdr:to>
    <xdr:graphicFrame macro="">
      <xdr:nvGraphicFramePr>
        <xdr:cNvPr id="112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323850</xdr:colOff>
      <xdr:row>23</xdr:row>
      <xdr:rowOff>152400</xdr:rowOff>
    </xdr:from>
    <xdr:to>
      <xdr:col>9</xdr:col>
      <xdr:colOff>0</xdr:colOff>
      <xdr:row>35</xdr:row>
      <xdr:rowOff>180975</xdr:rowOff>
    </xdr:to>
    <xdr:graphicFrame macro="">
      <xdr:nvGraphicFramePr>
        <xdr:cNvPr id="1127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323850</xdr:colOff>
      <xdr:row>35</xdr:row>
      <xdr:rowOff>38100</xdr:rowOff>
    </xdr:from>
    <xdr:to>
      <xdr:col>8</xdr:col>
      <xdr:colOff>914400</xdr:colOff>
      <xdr:row>47</xdr:row>
      <xdr:rowOff>95250</xdr:rowOff>
    </xdr:to>
    <xdr:graphicFrame macro="">
      <xdr:nvGraphicFramePr>
        <xdr:cNvPr id="1127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304800</xdr:colOff>
      <xdr:row>46</xdr:row>
      <xdr:rowOff>133350</xdr:rowOff>
    </xdr:from>
    <xdr:to>
      <xdr:col>8</xdr:col>
      <xdr:colOff>923925</xdr:colOff>
      <xdr:row>58</xdr:row>
      <xdr:rowOff>180975</xdr:rowOff>
    </xdr:to>
    <xdr:graphicFrame macro="">
      <xdr:nvGraphicFramePr>
        <xdr:cNvPr id="1127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2</xdr:row>
      <xdr:rowOff>0</xdr:rowOff>
    </xdr:from>
    <xdr:to>
      <xdr:col>4</xdr:col>
      <xdr:colOff>333375</xdr:colOff>
      <xdr:row>12</xdr:row>
      <xdr:rowOff>152400</xdr:rowOff>
    </xdr:to>
    <xdr:graphicFrame macro="">
      <xdr:nvGraphicFramePr>
        <xdr:cNvPr id="122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419100</xdr:colOff>
      <xdr:row>2</xdr:row>
      <xdr:rowOff>161925</xdr:rowOff>
    </xdr:from>
    <xdr:ext cx="184731" cy="264560"/>
    <xdr:sp macro="" textlink="">
      <xdr:nvSpPr>
        <xdr:cNvPr id="3" name="TextBox 2"/>
        <xdr:cNvSpPr txBox="1"/>
      </xdr:nvSpPr>
      <xdr:spPr>
        <a:xfrm>
          <a:off x="5295900" y="51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4</xdr:col>
      <xdr:colOff>314325</xdr:colOff>
      <xdr:row>2</xdr:row>
      <xdr:rowOff>0</xdr:rowOff>
    </xdr:from>
    <xdr:to>
      <xdr:col>9</xdr:col>
      <xdr:colOff>0</xdr:colOff>
      <xdr:row>12</xdr:row>
      <xdr:rowOff>152400</xdr:rowOff>
    </xdr:to>
    <xdr:graphicFrame macro="">
      <xdr:nvGraphicFramePr>
        <xdr:cNvPr id="1229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12</xdr:row>
      <xdr:rowOff>57150</xdr:rowOff>
    </xdr:from>
    <xdr:to>
      <xdr:col>4</xdr:col>
      <xdr:colOff>333375</xdr:colOff>
      <xdr:row>24</xdr:row>
      <xdr:rowOff>95250</xdr:rowOff>
    </xdr:to>
    <xdr:graphicFrame macro="">
      <xdr:nvGraphicFramePr>
        <xdr:cNvPr id="1229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23</xdr:row>
      <xdr:rowOff>152400</xdr:rowOff>
    </xdr:from>
    <xdr:to>
      <xdr:col>4</xdr:col>
      <xdr:colOff>352425</xdr:colOff>
      <xdr:row>36</xdr:row>
      <xdr:rowOff>0</xdr:rowOff>
    </xdr:to>
    <xdr:graphicFrame macro="">
      <xdr:nvGraphicFramePr>
        <xdr:cNvPr id="1229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35</xdr:row>
      <xdr:rowOff>38100</xdr:rowOff>
    </xdr:from>
    <xdr:to>
      <xdr:col>4</xdr:col>
      <xdr:colOff>342900</xdr:colOff>
      <xdr:row>47</xdr:row>
      <xdr:rowOff>85725</xdr:rowOff>
    </xdr:to>
    <xdr:graphicFrame macro="">
      <xdr:nvGraphicFramePr>
        <xdr:cNvPr id="1229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47625</xdr:colOff>
      <xdr:row>46</xdr:row>
      <xdr:rowOff>133350</xdr:rowOff>
    </xdr:from>
    <xdr:to>
      <xdr:col>4</xdr:col>
      <xdr:colOff>342900</xdr:colOff>
      <xdr:row>58</xdr:row>
      <xdr:rowOff>171450</xdr:rowOff>
    </xdr:to>
    <xdr:graphicFrame macro="">
      <xdr:nvGraphicFramePr>
        <xdr:cNvPr id="1229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323850</xdr:colOff>
      <xdr:row>12</xdr:row>
      <xdr:rowOff>57150</xdr:rowOff>
    </xdr:from>
    <xdr:to>
      <xdr:col>9</xdr:col>
      <xdr:colOff>0</xdr:colOff>
      <xdr:row>24</xdr:row>
      <xdr:rowOff>104775</xdr:rowOff>
    </xdr:to>
    <xdr:graphicFrame macro="">
      <xdr:nvGraphicFramePr>
        <xdr:cNvPr id="1229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323850</xdr:colOff>
      <xdr:row>23</xdr:row>
      <xdr:rowOff>152400</xdr:rowOff>
    </xdr:from>
    <xdr:to>
      <xdr:col>8</xdr:col>
      <xdr:colOff>847725</xdr:colOff>
      <xdr:row>35</xdr:row>
      <xdr:rowOff>180975</xdr:rowOff>
    </xdr:to>
    <xdr:graphicFrame macro="">
      <xdr:nvGraphicFramePr>
        <xdr:cNvPr id="1229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323850</xdr:colOff>
      <xdr:row>35</xdr:row>
      <xdr:rowOff>38100</xdr:rowOff>
    </xdr:from>
    <xdr:to>
      <xdr:col>9</xdr:col>
      <xdr:colOff>0</xdr:colOff>
      <xdr:row>47</xdr:row>
      <xdr:rowOff>95250</xdr:rowOff>
    </xdr:to>
    <xdr:graphicFrame macro="">
      <xdr:nvGraphicFramePr>
        <xdr:cNvPr id="1229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323850</xdr:colOff>
      <xdr:row>46</xdr:row>
      <xdr:rowOff>133350</xdr:rowOff>
    </xdr:from>
    <xdr:to>
      <xdr:col>9</xdr:col>
      <xdr:colOff>19050</xdr:colOff>
      <xdr:row>58</xdr:row>
      <xdr:rowOff>180975</xdr:rowOff>
    </xdr:to>
    <xdr:graphicFrame macro="">
      <xdr:nvGraphicFramePr>
        <xdr:cNvPr id="1229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4314825</xdr:colOff>
      <xdr:row>0</xdr:row>
      <xdr:rowOff>504825</xdr:rowOff>
    </xdr:to>
    <xdr:pic>
      <xdr:nvPicPr>
        <xdr:cNvPr id="2049"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8752" t="28542" r="27942" b="65086"/>
        <a:stretch>
          <a:fillRect/>
        </a:stretch>
      </xdr:blipFill>
      <xdr:spPr bwMode="auto">
        <a:xfrm>
          <a:off x="0" y="0"/>
          <a:ext cx="5286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1047750</xdr:colOff>
      <xdr:row>0</xdr:row>
      <xdr:rowOff>504825</xdr:rowOff>
    </xdr:to>
    <xdr:pic>
      <xdr:nvPicPr>
        <xdr:cNvPr id="307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8752" t="28542" r="27942" b="65086"/>
        <a:stretch>
          <a:fillRect/>
        </a:stretch>
      </xdr:blipFill>
      <xdr:spPr bwMode="auto">
        <a:xfrm>
          <a:off x="0" y="0"/>
          <a:ext cx="53054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295275</xdr:colOff>
      <xdr:row>0</xdr:row>
      <xdr:rowOff>504825</xdr:rowOff>
    </xdr:to>
    <xdr:pic>
      <xdr:nvPicPr>
        <xdr:cNvPr id="409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8752" t="28542" r="27942" b="65086"/>
        <a:stretch>
          <a:fillRect/>
        </a:stretch>
      </xdr:blipFill>
      <xdr:spPr bwMode="auto">
        <a:xfrm>
          <a:off x="0" y="0"/>
          <a:ext cx="5314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390525</xdr:colOff>
      <xdr:row>0</xdr:row>
      <xdr:rowOff>504825</xdr:rowOff>
    </xdr:to>
    <xdr:pic>
      <xdr:nvPicPr>
        <xdr:cNvPr id="512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8752" t="28542" r="27942" b="65086"/>
        <a:stretch>
          <a:fillRect/>
        </a:stretch>
      </xdr:blipFill>
      <xdr:spPr bwMode="auto">
        <a:xfrm>
          <a:off x="0" y="0"/>
          <a:ext cx="5314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600075</xdr:rowOff>
    </xdr:from>
    <xdr:to>
      <xdr:col>10</xdr:col>
      <xdr:colOff>361950</xdr:colOff>
      <xdr:row>1</xdr:row>
      <xdr:rowOff>3352800</xdr:rowOff>
    </xdr:to>
    <xdr:pic>
      <xdr:nvPicPr>
        <xdr:cNvPr id="6145"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0844" t="17384" r="21283" b="30994"/>
        <a:stretch>
          <a:fillRect/>
        </a:stretch>
      </xdr:blipFill>
      <xdr:spPr bwMode="auto">
        <a:xfrm>
          <a:off x="0" y="600075"/>
          <a:ext cx="6867525" cy="500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xdr:row>
      <xdr:rowOff>0</xdr:rowOff>
    </xdr:from>
    <xdr:to>
      <xdr:col>8</xdr:col>
      <xdr:colOff>228600</xdr:colOff>
      <xdr:row>33</xdr:row>
      <xdr:rowOff>504825</xdr:rowOff>
    </xdr:to>
    <xdr:pic>
      <xdr:nvPicPr>
        <xdr:cNvPr id="6146" name="Picture 2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8752" t="28542" r="27942" b="65086"/>
        <a:stretch>
          <a:fillRect/>
        </a:stretch>
      </xdr:blipFill>
      <xdr:spPr bwMode="auto">
        <a:xfrm>
          <a:off x="0" y="18230850"/>
          <a:ext cx="53340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53</xdr:row>
      <xdr:rowOff>0</xdr:rowOff>
    </xdr:from>
    <xdr:to>
      <xdr:col>8</xdr:col>
      <xdr:colOff>228600</xdr:colOff>
      <xdr:row>53</xdr:row>
      <xdr:rowOff>504825</xdr:rowOff>
    </xdr:to>
    <xdr:pic>
      <xdr:nvPicPr>
        <xdr:cNvPr id="6147" name="Picture 2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8752" t="28542" r="27942" b="65086"/>
        <a:stretch>
          <a:fillRect/>
        </a:stretch>
      </xdr:blipFill>
      <xdr:spPr bwMode="auto">
        <a:xfrm>
          <a:off x="0" y="24098250"/>
          <a:ext cx="53340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58</xdr:row>
      <xdr:rowOff>104775</xdr:rowOff>
    </xdr:from>
    <xdr:to>
      <xdr:col>6</xdr:col>
      <xdr:colOff>457200</xdr:colOff>
      <xdr:row>58</xdr:row>
      <xdr:rowOff>3724275</xdr:rowOff>
    </xdr:to>
    <xdr:pic>
      <xdr:nvPicPr>
        <xdr:cNvPr id="6148" name="Picture 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37223700"/>
          <a:ext cx="3905250" cy="361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78</xdr:row>
      <xdr:rowOff>180975</xdr:rowOff>
    </xdr:from>
    <xdr:to>
      <xdr:col>5</xdr:col>
      <xdr:colOff>104775</xdr:colOff>
      <xdr:row>78</xdr:row>
      <xdr:rowOff>2190750</xdr:rowOff>
    </xdr:to>
    <xdr:graphicFrame macro="">
      <xdr:nvGraphicFramePr>
        <xdr:cNvPr id="61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114300</xdr:colOff>
      <xdr:row>78</xdr:row>
      <xdr:rowOff>180975</xdr:rowOff>
    </xdr:from>
    <xdr:to>
      <xdr:col>9</xdr:col>
      <xdr:colOff>247650</xdr:colOff>
      <xdr:row>78</xdr:row>
      <xdr:rowOff>2190750</xdr:rowOff>
    </xdr:to>
    <xdr:graphicFrame macro="">
      <xdr:nvGraphicFramePr>
        <xdr:cNvPr id="6150"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104775</xdr:colOff>
      <xdr:row>78</xdr:row>
      <xdr:rowOff>2171700</xdr:rowOff>
    </xdr:from>
    <xdr:to>
      <xdr:col>9</xdr:col>
      <xdr:colOff>238125</xdr:colOff>
      <xdr:row>78</xdr:row>
      <xdr:rowOff>4181475</xdr:rowOff>
    </xdr:to>
    <xdr:graphicFrame macro="">
      <xdr:nvGraphicFramePr>
        <xdr:cNvPr id="61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19050</xdr:colOff>
      <xdr:row>78</xdr:row>
      <xdr:rowOff>2171700</xdr:rowOff>
    </xdr:from>
    <xdr:to>
      <xdr:col>5</xdr:col>
      <xdr:colOff>104775</xdr:colOff>
      <xdr:row>78</xdr:row>
      <xdr:rowOff>4181475</xdr:rowOff>
    </xdr:to>
    <xdr:graphicFrame macro="">
      <xdr:nvGraphicFramePr>
        <xdr:cNvPr id="61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78</xdr:row>
      <xdr:rowOff>4124325</xdr:rowOff>
    </xdr:from>
    <xdr:to>
      <xdr:col>5</xdr:col>
      <xdr:colOff>104775</xdr:colOff>
      <xdr:row>79</xdr:row>
      <xdr:rowOff>933450</xdr:rowOff>
    </xdr:to>
    <xdr:graphicFrame macro="">
      <xdr:nvGraphicFramePr>
        <xdr:cNvPr id="61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38100</xdr:colOff>
      <xdr:row>79</xdr:row>
      <xdr:rowOff>952500</xdr:rowOff>
    </xdr:from>
    <xdr:to>
      <xdr:col>5</xdr:col>
      <xdr:colOff>133350</xdr:colOff>
      <xdr:row>79</xdr:row>
      <xdr:rowOff>2981325</xdr:rowOff>
    </xdr:to>
    <xdr:graphicFrame macro="">
      <xdr:nvGraphicFramePr>
        <xdr:cNvPr id="61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104775</xdr:colOff>
      <xdr:row>79</xdr:row>
      <xdr:rowOff>971550</xdr:rowOff>
    </xdr:from>
    <xdr:to>
      <xdr:col>9</xdr:col>
      <xdr:colOff>238125</xdr:colOff>
      <xdr:row>79</xdr:row>
      <xdr:rowOff>2981325</xdr:rowOff>
    </xdr:to>
    <xdr:graphicFrame macro="">
      <xdr:nvGraphicFramePr>
        <xdr:cNvPr id="6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28575</xdr:colOff>
      <xdr:row>79</xdr:row>
      <xdr:rowOff>2943225</xdr:rowOff>
    </xdr:from>
    <xdr:to>
      <xdr:col>5</xdr:col>
      <xdr:colOff>114300</xdr:colOff>
      <xdr:row>79</xdr:row>
      <xdr:rowOff>4953000</xdr:rowOff>
    </xdr:to>
    <xdr:graphicFrame macro="">
      <xdr:nvGraphicFramePr>
        <xdr:cNvPr id="61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104775</xdr:colOff>
      <xdr:row>79</xdr:row>
      <xdr:rowOff>2943225</xdr:rowOff>
    </xdr:from>
    <xdr:to>
      <xdr:col>9</xdr:col>
      <xdr:colOff>247650</xdr:colOff>
      <xdr:row>79</xdr:row>
      <xdr:rowOff>4953000</xdr:rowOff>
    </xdr:to>
    <xdr:graphicFrame macro="">
      <xdr:nvGraphicFramePr>
        <xdr:cNvPr id="61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523875</xdr:colOff>
      <xdr:row>128</xdr:row>
      <xdr:rowOff>923925</xdr:rowOff>
    </xdr:from>
    <xdr:to>
      <xdr:col>10</xdr:col>
      <xdr:colOff>95250</xdr:colOff>
      <xdr:row>128</xdr:row>
      <xdr:rowOff>4029075</xdr:rowOff>
    </xdr:to>
    <xdr:graphicFrame macro="">
      <xdr:nvGraphicFramePr>
        <xdr:cNvPr id="615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130</xdr:row>
      <xdr:rowOff>266700</xdr:rowOff>
    </xdr:from>
    <xdr:to>
      <xdr:col>10</xdr:col>
      <xdr:colOff>123825</xdr:colOff>
      <xdr:row>130</xdr:row>
      <xdr:rowOff>3562350</xdr:rowOff>
    </xdr:to>
    <xdr:graphicFrame macro="">
      <xdr:nvGraphicFramePr>
        <xdr:cNvPr id="6159"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95250</xdr:colOff>
      <xdr:row>140</xdr:row>
      <xdr:rowOff>19050</xdr:rowOff>
    </xdr:from>
    <xdr:to>
      <xdr:col>5</xdr:col>
      <xdr:colOff>180975</xdr:colOff>
      <xdr:row>140</xdr:row>
      <xdr:rowOff>2028825</xdr:rowOff>
    </xdr:to>
    <xdr:graphicFrame macro="">
      <xdr:nvGraphicFramePr>
        <xdr:cNvPr id="6160"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190500</xdr:colOff>
      <xdr:row>140</xdr:row>
      <xdr:rowOff>19050</xdr:rowOff>
    </xdr:from>
    <xdr:to>
      <xdr:col>9</xdr:col>
      <xdr:colOff>323850</xdr:colOff>
      <xdr:row>140</xdr:row>
      <xdr:rowOff>2028825</xdr:rowOff>
    </xdr:to>
    <xdr:graphicFrame macro="">
      <xdr:nvGraphicFramePr>
        <xdr:cNvPr id="6161"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95250</xdr:colOff>
      <xdr:row>140</xdr:row>
      <xdr:rowOff>2028825</xdr:rowOff>
    </xdr:from>
    <xdr:to>
      <xdr:col>5</xdr:col>
      <xdr:colOff>180975</xdr:colOff>
      <xdr:row>140</xdr:row>
      <xdr:rowOff>4038600</xdr:rowOff>
    </xdr:to>
    <xdr:graphicFrame macro="">
      <xdr:nvGraphicFramePr>
        <xdr:cNvPr id="616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200025</xdr:colOff>
      <xdr:row>140</xdr:row>
      <xdr:rowOff>2028825</xdr:rowOff>
    </xdr:from>
    <xdr:to>
      <xdr:col>9</xdr:col>
      <xdr:colOff>333375</xdr:colOff>
      <xdr:row>140</xdr:row>
      <xdr:rowOff>4038600</xdr:rowOff>
    </xdr:to>
    <xdr:graphicFrame macro="">
      <xdr:nvGraphicFramePr>
        <xdr:cNvPr id="616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114300</xdr:colOff>
      <xdr:row>140</xdr:row>
      <xdr:rowOff>4067175</xdr:rowOff>
    </xdr:from>
    <xdr:to>
      <xdr:col>5</xdr:col>
      <xdr:colOff>200025</xdr:colOff>
      <xdr:row>141</xdr:row>
      <xdr:rowOff>876300</xdr:rowOff>
    </xdr:to>
    <xdr:graphicFrame macro="">
      <xdr:nvGraphicFramePr>
        <xdr:cNvPr id="616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200025</xdr:colOff>
      <xdr:row>140</xdr:row>
      <xdr:rowOff>4067175</xdr:rowOff>
    </xdr:from>
    <xdr:to>
      <xdr:col>9</xdr:col>
      <xdr:colOff>333375</xdr:colOff>
      <xdr:row>141</xdr:row>
      <xdr:rowOff>876300</xdr:rowOff>
    </xdr:to>
    <xdr:graphicFrame macro="">
      <xdr:nvGraphicFramePr>
        <xdr:cNvPr id="6165"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104775</xdr:colOff>
      <xdr:row>141</xdr:row>
      <xdr:rowOff>876300</xdr:rowOff>
    </xdr:from>
    <xdr:to>
      <xdr:col>5</xdr:col>
      <xdr:colOff>190500</xdr:colOff>
      <xdr:row>141</xdr:row>
      <xdr:rowOff>2886075</xdr:rowOff>
    </xdr:to>
    <xdr:graphicFrame macro="">
      <xdr:nvGraphicFramePr>
        <xdr:cNvPr id="6166"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190500</xdr:colOff>
      <xdr:row>141</xdr:row>
      <xdr:rowOff>876300</xdr:rowOff>
    </xdr:from>
    <xdr:to>
      <xdr:col>9</xdr:col>
      <xdr:colOff>323850</xdr:colOff>
      <xdr:row>141</xdr:row>
      <xdr:rowOff>2886075</xdr:rowOff>
    </xdr:to>
    <xdr:graphicFrame macro="">
      <xdr:nvGraphicFramePr>
        <xdr:cNvPr id="6167"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104775</xdr:colOff>
      <xdr:row>141</xdr:row>
      <xdr:rowOff>2847975</xdr:rowOff>
    </xdr:from>
    <xdr:to>
      <xdr:col>5</xdr:col>
      <xdr:colOff>190500</xdr:colOff>
      <xdr:row>141</xdr:row>
      <xdr:rowOff>4857750</xdr:rowOff>
    </xdr:to>
    <xdr:graphicFrame macro="">
      <xdr:nvGraphicFramePr>
        <xdr:cNvPr id="6168"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209550</xdr:colOff>
      <xdr:row>141</xdr:row>
      <xdr:rowOff>2847975</xdr:rowOff>
    </xdr:from>
    <xdr:to>
      <xdr:col>9</xdr:col>
      <xdr:colOff>342900</xdr:colOff>
      <xdr:row>141</xdr:row>
      <xdr:rowOff>4857750</xdr:rowOff>
    </xdr:to>
    <xdr:graphicFrame macro="">
      <xdr:nvGraphicFramePr>
        <xdr:cNvPr id="6169"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104775</xdr:colOff>
      <xdr:row>78</xdr:row>
      <xdr:rowOff>4143375</xdr:rowOff>
    </xdr:from>
    <xdr:to>
      <xdr:col>9</xdr:col>
      <xdr:colOff>238125</xdr:colOff>
      <xdr:row>79</xdr:row>
      <xdr:rowOff>952500</xdr:rowOff>
    </xdr:to>
    <xdr:graphicFrame macro="">
      <xdr:nvGraphicFramePr>
        <xdr:cNvPr id="6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212</xdr:row>
      <xdr:rowOff>0</xdr:rowOff>
    </xdr:from>
    <xdr:to>
      <xdr:col>5</xdr:col>
      <xdr:colOff>85725</xdr:colOff>
      <xdr:row>212</xdr:row>
      <xdr:rowOff>2009775</xdr:rowOff>
    </xdr:to>
    <xdr:graphicFrame macro="">
      <xdr:nvGraphicFramePr>
        <xdr:cNvPr id="617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85725</xdr:colOff>
      <xdr:row>212</xdr:row>
      <xdr:rowOff>0</xdr:rowOff>
    </xdr:from>
    <xdr:to>
      <xdr:col>9</xdr:col>
      <xdr:colOff>219075</xdr:colOff>
      <xdr:row>212</xdr:row>
      <xdr:rowOff>2009775</xdr:rowOff>
    </xdr:to>
    <xdr:graphicFrame macro="">
      <xdr:nvGraphicFramePr>
        <xdr:cNvPr id="6172"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212</xdr:row>
      <xdr:rowOff>1990725</xdr:rowOff>
    </xdr:from>
    <xdr:to>
      <xdr:col>5</xdr:col>
      <xdr:colOff>85725</xdr:colOff>
      <xdr:row>212</xdr:row>
      <xdr:rowOff>4000500</xdr:rowOff>
    </xdr:to>
    <xdr:graphicFrame macro="">
      <xdr:nvGraphicFramePr>
        <xdr:cNvPr id="6173"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104775</xdr:colOff>
      <xdr:row>212</xdr:row>
      <xdr:rowOff>2009775</xdr:rowOff>
    </xdr:from>
    <xdr:to>
      <xdr:col>9</xdr:col>
      <xdr:colOff>238125</xdr:colOff>
      <xdr:row>212</xdr:row>
      <xdr:rowOff>4019550</xdr:rowOff>
    </xdr:to>
    <xdr:graphicFrame macro="">
      <xdr:nvGraphicFramePr>
        <xdr:cNvPr id="6174"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19050</xdr:colOff>
      <xdr:row>212</xdr:row>
      <xdr:rowOff>4019550</xdr:rowOff>
    </xdr:from>
    <xdr:to>
      <xdr:col>5</xdr:col>
      <xdr:colOff>104775</xdr:colOff>
      <xdr:row>213</xdr:row>
      <xdr:rowOff>1104900</xdr:rowOff>
    </xdr:to>
    <xdr:graphicFrame macro="">
      <xdr:nvGraphicFramePr>
        <xdr:cNvPr id="6175"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xdr:col>
      <xdr:colOff>85725</xdr:colOff>
      <xdr:row>212</xdr:row>
      <xdr:rowOff>4019550</xdr:rowOff>
    </xdr:from>
    <xdr:to>
      <xdr:col>9</xdr:col>
      <xdr:colOff>228600</xdr:colOff>
      <xdr:row>213</xdr:row>
      <xdr:rowOff>1123950</xdr:rowOff>
    </xdr:to>
    <xdr:graphicFrame macro="">
      <xdr:nvGraphicFramePr>
        <xdr:cNvPr id="6176"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28575</xdr:colOff>
      <xdr:row>213</xdr:row>
      <xdr:rowOff>1085850</xdr:rowOff>
    </xdr:from>
    <xdr:to>
      <xdr:col>5</xdr:col>
      <xdr:colOff>114300</xdr:colOff>
      <xdr:row>213</xdr:row>
      <xdr:rowOff>3095625</xdr:rowOff>
    </xdr:to>
    <xdr:graphicFrame macro="">
      <xdr:nvGraphicFramePr>
        <xdr:cNvPr id="6177"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95250</xdr:colOff>
      <xdr:row>213</xdr:row>
      <xdr:rowOff>1104900</xdr:rowOff>
    </xdr:from>
    <xdr:to>
      <xdr:col>9</xdr:col>
      <xdr:colOff>238125</xdr:colOff>
      <xdr:row>213</xdr:row>
      <xdr:rowOff>3114675</xdr:rowOff>
    </xdr:to>
    <xdr:graphicFrame macro="">
      <xdr:nvGraphicFramePr>
        <xdr:cNvPr id="6178"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38100</xdr:colOff>
      <xdr:row>213</xdr:row>
      <xdr:rowOff>3095625</xdr:rowOff>
    </xdr:from>
    <xdr:to>
      <xdr:col>5</xdr:col>
      <xdr:colOff>123825</xdr:colOff>
      <xdr:row>213</xdr:row>
      <xdr:rowOff>5105400</xdr:rowOff>
    </xdr:to>
    <xdr:graphicFrame macro="">
      <xdr:nvGraphicFramePr>
        <xdr:cNvPr id="6179"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123825</xdr:colOff>
      <xdr:row>213</xdr:row>
      <xdr:rowOff>3076575</xdr:rowOff>
    </xdr:from>
    <xdr:to>
      <xdr:col>9</xdr:col>
      <xdr:colOff>266700</xdr:colOff>
      <xdr:row>213</xdr:row>
      <xdr:rowOff>5105400</xdr:rowOff>
    </xdr:to>
    <xdr:graphicFrame macro="">
      <xdr:nvGraphicFramePr>
        <xdr:cNvPr id="6180"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57150</xdr:colOff>
      <xdr:row>216</xdr:row>
      <xdr:rowOff>0</xdr:rowOff>
    </xdr:from>
    <xdr:to>
      <xdr:col>5</xdr:col>
      <xdr:colOff>152400</xdr:colOff>
      <xdr:row>216</xdr:row>
      <xdr:rowOff>2028825</xdr:rowOff>
    </xdr:to>
    <xdr:graphicFrame macro="">
      <xdr:nvGraphicFramePr>
        <xdr:cNvPr id="6181"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123825</xdr:colOff>
      <xdr:row>216</xdr:row>
      <xdr:rowOff>0</xdr:rowOff>
    </xdr:from>
    <xdr:to>
      <xdr:col>9</xdr:col>
      <xdr:colOff>266700</xdr:colOff>
      <xdr:row>216</xdr:row>
      <xdr:rowOff>2009775</xdr:rowOff>
    </xdr:to>
    <xdr:graphicFrame macro="">
      <xdr:nvGraphicFramePr>
        <xdr:cNvPr id="6182"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47625</xdr:colOff>
      <xdr:row>216</xdr:row>
      <xdr:rowOff>2009775</xdr:rowOff>
    </xdr:from>
    <xdr:to>
      <xdr:col>5</xdr:col>
      <xdr:colOff>133350</xdr:colOff>
      <xdr:row>216</xdr:row>
      <xdr:rowOff>4019550</xdr:rowOff>
    </xdr:to>
    <xdr:graphicFrame macro="">
      <xdr:nvGraphicFramePr>
        <xdr:cNvPr id="6183"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xdr:col>
      <xdr:colOff>142875</xdr:colOff>
      <xdr:row>216</xdr:row>
      <xdr:rowOff>2009775</xdr:rowOff>
    </xdr:from>
    <xdr:to>
      <xdr:col>9</xdr:col>
      <xdr:colOff>266700</xdr:colOff>
      <xdr:row>216</xdr:row>
      <xdr:rowOff>4019550</xdr:rowOff>
    </xdr:to>
    <xdr:graphicFrame macro="">
      <xdr:nvGraphicFramePr>
        <xdr:cNvPr id="6184"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38100</xdr:colOff>
      <xdr:row>216</xdr:row>
      <xdr:rowOff>4000500</xdr:rowOff>
    </xdr:from>
    <xdr:to>
      <xdr:col>5</xdr:col>
      <xdr:colOff>133350</xdr:colOff>
      <xdr:row>217</xdr:row>
      <xdr:rowOff>828675</xdr:rowOff>
    </xdr:to>
    <xdr:graphicFrame macro="">
      <xdr:nvGraphicFramePr>
        <xdr:cNvPr id="6185"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142875</xdr:colOff>
      <xdr:row>216</xdr:row>
      <xdr:rowOff>4048125</xdr:rowOff>
    </xdr:from>
    <xdr:to>
      <xdr:col>9</xdr:col>
      <xdr:colOff>266700</xdr:colOff>
      <xdr:row>217</xdr:row>
      <xdr:rowOff>847725</xdr:rowOff>
    </xdr:to>
    <xdr:graphicFrame macro="">
      <xdr:nvGraphicFramePr>
        <xdr:cNvPr id="6186"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38100</xdr:colOff>
      <xdr:row>217</xdr:row>
      <xdr:rowOff>847725</xdr:rowOff>
    </xdr:from>
    <xdr:to>
      <xdr:col>5</xdr:col>
      <xdr:colOff>133350</xdr:colOff>
      <xdr:row>217</xdr:row>
      <xdr:rowOff>2867025</xdr:rowOff>
    </xdr:to>
    <xdr:graphicFrame macro="">
      <xdr:nvGraphicFramePr>
        <xdr:cNvPr id="6187"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xdr:col>
      <xdr:colOff>142875</xdr:colOff>
      <xdr:row>217</xdr:row>
      <xdr:rowOff>847725</xdr:rowOff>
    </xdr:from>
    <xdr:to>
      <xdr:col>9</xdr:col>
      <xdr:colOff>266700</xdr:colOff>
      <xdr:row>217</xdr:row>
      <xdr:rowOff>2847975</xdr:rowOff>
    </xdr:to>
    <xdr:graphicFrame macro="">
      <xdr:nvGraphicFramePr>
        <xdr:cNvPr id="6188"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38100</xdr:colOff>
      <xdr:row>217</xdr:row>
      <xdr:rowOff>2867025</xdr:rowOff>
    </xdr:from>
    <xdr:to>
      <xdr:col>5</xdr:col>
      <xdr:colOff>133350</xdr:colOff>
      <xdr:row>217</xdr:row>
      <xdr:rowOff>4886325</xdr:rowOff>
    </xdr:to>
    <xdr:graphicFrame macro="">
      <xdr:nvGraphicFramePr>
        <xdr:cNvPr id="6189"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xdr:col>
      <xdr:colOff>133350</xdr:colOff>
      <xdr:row>217</xdr:row>
      <xdr:rowOff>2867025</xdr:rowOff>
    </xdr:from>
    <xdr:to>
      <xdr:col>9</xdr:col>
      <xdr:colOff>247650</xdr:colOff>
      <xdr:row>217</xdr:row>
      <xdr:rowOff>4867275</xdr:rowOff>
    </xdr:to>
    <xdr:graphicFrame macro="">
      <xdr:nvGraphicFramePr>
        <xdr:cNvPr id="6190"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581025</xdr:colOff>
      <xdr:row>74</xdr:row>
      <xdr:rowOff>276225</xdr:rowOff>
    </xdr:from>
    <xdr:to>
      <xdr:col>10</xdr:col>
      <xdr:colOff>200025</xdr:colOff>
      <xdr:row>74</xdr:row>
      <xdr:rowOff>4552950</xdr:rowOff>
    </xdr:to>
    <xdr:graphicFrame macro="">
      <xdr:nvGraphicFramePr>
        <xdr:cNvPr id="6191"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5</xdr:col>
      <xdr:colOff>28575</xdr:colOff>
      <xdr:row>1</xdr:row>
      <xdr:rowOff>0</xdr:rowOff>
    </xdr:to>
    <xdr:pic>
      <xdr:nvPicPr>
        <xdr:cNvPr id="71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8752" t="28542" r="27942" b="65086"/>
        <a:stretch>
          <a:fillRect/>
        </a:stretch>
      </xdr:blipFill>
      <xdr:spPr bwMode="auto">
        <a:xfrm>
          <a:off x="0" y="104775"/>
          <a:ext cx="530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209550</xdr:colOff>
      <xdr:row>39</xdr:row>
      <xdr:rowOff>200025</xdr:rowOff>
    </xdr:from>
    <xdr:to>
      <xdr:col>10</xdr:col>
      <xdr:colOff>1524000</xdr:colOff>
      <xdr:row>52</xdr:row>
      <xdr:rowOff>161925</xdr:rowOff>
    </xdr:to>
    <xdr:graphicFrame macro="">
      <xdr:nvGraphicFramePr>
        <xdr:cNvPr id="7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68</xdr:row>
      <xdr:rowOff>142875</xdr:rowOff>
    </xdr:from>
    <xdr:to>
      <xdr:col>3</xdr:col>
      <xdr:colOff>647700</xdr:colOff>
      <xdr:row>82</xdr:row>
      <xdr:rowOff>171450</xdr:rowOff>
    </xdr:to>
    <xdr:graphicFrame macro="">
      <xdr:nvGraphicFramePr>
        <xdr:cNvPr id="717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30</xdr:row>
      <xdr:rowOff>19050</xdr:rowOff>
    </xdr:from>
    <xdr:to>
      <xdr:col>9</xdr:col>
      <xdr:colOff>571500</xdr:colOff>
      <xdr:row>52</xdr:row>
      <xdr:rowOff>95250</xdr:rowOff>
    </xdr:to>
    <xdr:graphicFrame macro="">
      <xdr:nvGraphicFramePr>
        <xdr:cNvPr id="81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304800</xdr:colOff>
      <xdr:row>2</xdr:row>
      <xdr:rowOff>28575</xdr:rowOff>
    </xdr:from>
    <xdr:to>
      <xdr:col>8</xdr:col>
      <xdr:colOff>495300</xdr:colOff>
      <xdr:row>13</xdr:row>
      <xdr:rowOff>9525</xdr:rowOff>
    </xdr:to>
    <xdr:graphicFrame macro="">
      <xdr:nvGraphicFramePr>
        <xdr:cNvPr id="92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xdr:row>
      <xdr:rowOff>28575</xdr:rowOff>
    </xdr:from>
    <xdr:to>
      <xdr:col>4</xdr:col>
      <xdr:colOff>304800</xdr:colOff>
      <xdr:row>13</xdr:row>
      <xdr:rowOff>0</xdr:rowOff>
    </xdr:to>
    <xdr:graphicFrame macro="">
      <xdr:nvGraphicFramePr>
        <xdr:cNvPr id="92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304800</xdr:colOff>
      <xdr:row>12</xdr:row>
      <xdr:rowOff>180975</xdr:rowOff>
    </xdr:from>
    <xdr:to>
      <xdr:col>8</xdr:col>
      <xdr:colOff>495300</xdr:colOff>
      <xdr:row>23</xdr:row>
      <xdr:rowOff>161925</xdr:rowOff>
    </xdr:to>
    <xdr:graphicFrame macro="">
      <xdr:nvGraphicFramePr>
        <xdr:cNvPr id="92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12</xdr:row>
      <xdr:rowOff>180975</xdr:rowOff>
    </xdr:from>
    <xdr:to>
      <xdr:col>4</xdr:col>
      <xdr:colOff>304800</xdr:colOff>
      <xdr:row>23</xdr:row>
      <xdr:rowOff>152400</xdr:rowOff>
    </xdr:to>
    <xdr:graphicFrame macro="">
      <xdr:nvGraphicFramePr>
        <xdr:cNvPr id="92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285750</xdr:colOff>
      <xdr:row>23</xdr:row>
      <xdr:rowOff>142875</xdr:rowOff>
    </xdr:from>
    <xdr:to>
      <xdr:col>8</xdr:col>
      <xdr:colOff>476250</xdr:colOff>
      <xdr:row>34</xdr:row>
      <xdr:rowOff>123825</xdr:rowOff>
    </xdr:to>
    <xdr:graphicFrame macro="">
      <xdr:nvGraphicFramePr>
        <xdr:cNvPr id="92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23</xdr:row>
      <xdr:rowOff>142875</xdr:rowOff>
    </xdr:from>
    <xdr:to>
      <xdr:col>4</xdr:col>
      <xdr:colOff>285750</xdr:colOff>
      <xdr:row>34</xdr:row>
      <xdr:rowOff>123825</xdr:rowOff>
    </xdr:to>
    <xdr:graphicFrame macro="">
      <xdr:nvGraphicFramePr>
        <xdr:cNvPr id="92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285750</xdr:colOff>
      <xdr:row>34</xdr:row>
      <xdr:rowOff>104775</xdr:rowOff>
    </xdr:from>
    <xdr:to>
      <xdr:col>8</xdr:col>
      <xdr:colOff>476250</xdr:colOff>
      <xdr:row>45</xdr:row>
      <xdr:rowOff>85725</xdr:rowOff>
    </xdr:to>
    <xdr:graphicFrame macro="">
      <xdr:nvGraphicFramePr>
        <xdr:cNvPr id="92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34</xdr:row>
      <xdr:rowOff>104775</xdr:rowOff>
    </xdr:from>
    <xdr:to>
      <xdr:col>4</xdr:col>
      <xdr:colOff>285750</xdr:colOff>
      <xdr:row>45</xdr:row>
      <xdr:rowOff>85725</xdr:rowOff>
    </xdr:to>
    <xdr:graphicFrame macro="">
      <xdr:nvGraphicFramePr>
        <xdr:cNvPr id="92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285750</xdr:colOff>
      <xdr:row>45</xdr:row>
      <xdr:rowOff>95250</xdr:rowOff>
    </xdr:from>
    <xdr:to>
      <xdr:col>8</xdr:col>
      <xdr:colOff>466725</xdr:colOff>
      <xdr:row>56</xdr:row>
      <xdr:rowOff>76200</xdr:rowOff>
    </xdr:to>
    <xdr:graphicFrame macro="">
      <xdr:nvGraphicFramePr>
        <xdr:cNvPr id="92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45</xdr:row>
      <xdr:rowOff>95250</xdr:rowOff>
    </xdr:from>
    <xdr:to>
      <xdr:col>4</xdr:col>
      <xdr:colOff>285750</xdr:colOff>
      <xdr:row>56</xdr:row>
      <xdr:rowOff>76200</xdr:rowOff>
    </xdr:to>
    <xdr:graphicFrame macro="">
      <xdr:nvGraphicFramePr>
        <xdr:cNvPr id="92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ww.nalboh.org/" TargetMode="External"/><Relationship Id="rId7" Type="http://schemas.openxmlformats.org/officeDocument/2006/relationships/hyperlink" Target="http://www.naccho.org/" TargetMode="External"/><Relationship Id="rId2" Type="http://schemas.openxmlformats.org/officeDocument/2006/relationships/hyperlink" Target="http://www.nnphi.org/" TargetMode="External"/><Relationship Id="rId1" Type="http://schemas.openxmlformats.org/officeDocument/2006/relationships/hyperlink" Target="http://www.phf.org/" TargetMode="External"/><Relationship Id="rId6" Type="http://schemas.openxmlformats.org/officeDocument/2006/relationships/hyperlink" Target="http://www.apha.org/" TargetMode="External"/><Relationship Id="rId5" Type="http://schemas.openxmlformats.org/officeDocument/2006/relationships/hyperlink" Target="http://www.astho.org/" TargetMode="External"/><Relationship Id="rId4" Type="http://schemas.openxmlformats.org/officeDocument/2006/relationships/hyperlink" Target="http://www.cdc.gov/"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60"/>
  <sheetViews>
    <sheetView tabSelected="1" showRuler="0" showWhiteSpace="0" zoomScale="80" zoomScaleNormal="80" zoomScaleSheetLayoutView="90" workbookViewId="0">
      <selection activeCell="A6" sqref="A6:H44"/>
    </sheetView>
  </sheetViews>
  <sheetFormatPr defaultRowHeight="14.25" x14ac:dyDescent="0.2"/>
  <cols>
    <col min="1" max="7" width="9.140625" style="3"/>
    <col min="8" max="8" width="31.7109375" style="3" customWidth="1"/>
    <col min="9" max="16384" width="9.140625" style="3"/>
  </cols>
  <sheetData>
    <row r="1" spans="1:8" ht="409.5" customHeight="1" x14ac:dyDescent="0.2">
      <c r="A1" s="176"/>
      <c r="B1" s="176"/>
      <c r="C1" s="176"/>
      <c r="D1" s="176"/>
      <c r="E1" s="176"/>
      <c r="F1" s="176"/>
      <c r="G1" s="176"/>
      <c r="H1" s="176"/>
    </row>
    <row r="2" spans="1:8" ht="339" customHeight="1" x14ac:dyDescent="0.2">
      <c r="A2" s="176"/>
      <c r="B2" s="176"/>
      <c r="C2" s="176"/>
      <c r="D2" s="176"/>
      <c r="E2" s="176"/>
      <c r="F2" s="176"/>
      <c r="G2" s="176"/>
      <c r="H2" s="176"/>
    </row>
    <row r="3" spans="1:8" ht="48" customHeight="1" x14ac:dyDescent="0.2">
      <c r="A3" s="176"/>
      <c r="B3" s="176"/>
      <c r="C3" s="176"/>
      <c r="D3" s="176"/>
      <c r="E3" s="176"/>
      <c r="F3" s="176"/>
      <c r="G3" s="176"/>
      <c r="H3" s="176"/>
    </row>
    <row r="4" spans="1:8" ht="28.5" customHeight="1" x14ac:dyDescent="0.2">
      <c r="A4" s="172" t="s">
        <v>474</v>
      </c>
      <c r="B4" s="173"/>
      <c r="C4" s="173"/>
      <c r="D4" s="173"/>
      <c r="E4" s="173"/>
      <c r="F4" s="173"/>
      <c r="G4" s="173"/>
      <c r="H4" s="173"/>
    </row>
    <row r="5" spans="1:8" ht="21.75" customHeight="1" x14ac:dyDescent="0.2">
      <c r="A5" s="177" t="s">
        <v>552</v>
      </c>
      <c r="B5" s="178"/>
      <c r="C5" s="178"/>
      <c r="D5" s="178"/>
      <c r="E5" s="178"/>
      <c r="F5" s="178"/>
      <c r="G5" s="178"/>
      <c r="H5" s="178"/>
    </row>
    <row r="6" spans="1:8" ht="37.5" customHeight="1" x14ac:dyDescent="0.2">
      <c r="A6" s="174" t="s">
        <v>634</v>
      </c>
      <c r="B6" s="175"/>
      <c r="C6" s="175"/>
      <c r="D6" s="175"/>
      <c r="E6" s="175"/>
      <c r="F6" s="175"/>
      <c r="G6" s="175"/>
      <c r="H6" s="175"/>
    </row>
    <row r="7" spans="1:8" ht="15" customHeight="1" x14ac:dyDescent="0.2">
      <c r="A7" s="175"/>
      <c r="B7" s="175"/>
      <c r="C7" s="175"/>
      <c r="D7" s="175"/>
      <c r="E7" s="175"/>
      <c r="F7" s="175"/>
      <c r="G7" s="175"/>
      <c r="H7" s="175"/>
    </row>
    <row r="8" spans="1:8" ht="15" customHeight="1" x14ac:dyDescent="0.2">
      <c r="A8" s="175"/>
      <c r="B8" s="175"/>
      <c r="C8" s="175"/>
      <c r="D8" s="175"/>
      <c r="E8" s="175"/>
      <c r="F8" s="175"/>
      <c r="G8" s="175"/>
      <c r="H8" s="175"/>
    </row>
    <row r="9" spans="1:8" ht="15" customHeight="1" x14ac:dyDescent="0.2">
      <c r="A9" s="175"/>
      <c r="B9" s="175"/>
      <c r="C9" s="175"/>
      <c r="D9" s="175"/>
      <c r="E9" s="175"/>
      <c r="F9" s="175"/>
      <c r="G9" s="175"/>
      <c r="H9" s="175"/>
    </row>
    <row r="10" spans="1:8" ht="15" customHeight="1" x14ac:dyDescent="0.2">
      <c r="A10" s="175"/>
      <c r="B10" s="175"/>
      <c r="C10" s="175"/>
      <c r="D10" s="175"/>
      <c r="E10" s="175"/>
      <c r="F10" s="175"/>
      <c r="G10" s="175"/>
      <c r="H10" s="175"/>
    </row>
    <row r="11" spans="1:8" ht="15" customHeight="1" x14ac:dyDescent="0.2">
      <c r="A11" s="175"/>
      <c r="B11" s="175"/>
      <c r="C11" s="175"/>
      <c r="D11" s="175"/>
      <c r="E11" s="175"/>
      <c r="F11" s="175"/>
      <c r="G11" s="175"/>
      <c r="H11" s="175"/>
    </row>
    <row r="12" spans="1:8" ht="15" customHeight="1" x14ac:dyDescent="0.2">
      <c r="A12" s="175"/>
      <c r="B12" s="175"/>
      <c r="C12" s="175"/>
      <c r="D12" s="175"/>
      <c r="E12" s="175"/>
      <c r="F12" s="175"/>
      <c r="G12" s="175"/>
      <c r="H12" s="175"/>
    </row>
    <row r="13" spans="1:8" ht="15" customHeight="1" x14ac:dyDescent="0.2">
      <c r="A13" s="175"/>
      <c r="B13" s="175"/>
      <c r="C13" s="175"/>
      <c r="D13" s="175"/>
      <c r="E13" s="175"/>
      <c r="F13" s="175"/>
      <c r="G13" s="175"/>
      <c r="H13" s="175"/>
    </row>
    <row r="14" spans="1:8" ht="15" customHeight="1" x14ac:dyDescent="0.2">
      <c r="A14" s="175"/>
      <c r="B14" s="175"/>
      <c r="C14" s="175"/>
      <c r="D14" s="175"/>
      <c r="E14" s="175"/>
      <c r="F14" s="175"/>
      <c r="G14" s="175"/>
      <c r="H14" s="175"/>
    </row>
    <row r="15" spans="1:8" ht="15" customHeight="1" x14ac:dyDescent="0.2">
      <c r="A15" s="175"/>
      <c r="B15" s="175"/>
      <c r="C15" s="175"/>
      <c r="D15" s="175"/>
      <c r="E15" s="175"/>
      <c r="F15" s="175"/>
      <c r="G15" s="175"/>
      <c r="H15" s="175"/>
    </row>
    <row r="16" spans="1:8" ht="15" customHeight="1" x14ac:dyDescent="0.2">
      <c r="A16" s="175"/>
      <c r="B16" s="175"/>
      <c r="C16" s="175"/>
      <c r="D16" s="175"/>
      <c r="E16" s="175"/>
      <c r="F16" s="175"/>
      <c r="G16" s="175"/>
      <c r="H16" s="175"/>
    </row>
    <row r="17" spans="1:8" ht="15" customHeight="1" x14ac:dyDescent="0.2">
      <c r="A17" s="175"/>
      <c r="B17" s="175"/>
      <c r="C17" s="175"/>
      <c r="D17" s="175"/>
      <c r="E17" s="175"/>
      <c r="F17" s="175"/>
      <c r="G17" s="175"/>
      <c r="H17" s="175"/>
    </row>
    <row r="18" spans="1:8" ht="15" customHeight="1" x14ac:dyDescent="0.2">
      <c r="A18" s="175"/>
      <c r="B18" s="175"/>
      <c r="C18" s="175"/>
      <c r="D18" s="175"/>
      <c r="E18" s="175"/>
      <c r="F18" s="175"/>
      <c r="G18" s="175"/>
      <c r="H18" s="175"/>
    </row>
    <row r="19" spans="1:8" ht="15" customHeight="1" x14ac:dyDescent="0.2">
      <c r="A19" s="175"/>
      <c r="B19" s="175"/>
      <c r="C19" s="175"/>
      <c r="D19" s="175"/>
      <c r="E19" s="175"/>
      <c r="F19" s="175"/>
      <c r="G19" s="175"/>
      <c r="H19" s="175"/>
    </row>
    <row r="20" spans="1:8" ht="15" customHeight="1" x14ac:dyDescent="0.2">
      <c r="A20" s="175"/>
      <c r="B20" s="175"/>
      <c r="C20" s="175"/>
      <c r="D20" s="175"/>
      <c r="E20" s="175"/>
      <c r="F20" s="175"/>
      <c r="G20" s="175"/>
      <c r="H20" s="175"/>
    </row>
    <row r="21" spans="1:8" ht="15" customHeight="1" x14ac:dyDescent="0.2">
      <c r="A21" s="175"/>
      <c r="B21" s="175"/>
      <c r="C21" s="175"/>
      <c r="D21" s="175"/>
      <c r="E21" s="175"/>
      <c r="F21" s="175"/>
      <c r="G21" s="175"/>
      <c r="H21" s="175"/>
    </row>
    <row r="22" spans="1:8" ht="15" customHeight="1" x14ac:dyDescent="0.2">
      <c r="A22" s="175"/>
      <c r="B22" s="175"/>
      <c r="C22" s="175"/>
      <c r="D22" s="175"/>
      <c r="E22" s="175"/>
      <c r="F22" s="175"/>
      <c r="G22" s="175"/>
      <c r="H22" s="175"/>
    </row>
    <row r="23" spans="1:8" ht="15" customHeight="1" x14ac:dyDescent="0.2">
      <c r="A23" s="175"/>
      <c r="B23" s="175"/>
      <c r="C23" s="175"/>
      <c r="D23" s="175"/>
      <c r="E23" s="175"/>
      <c r="F23" s="175"/>
      <c r="G23" s="175"/>
      <c r="H23" s="175"/>
    </row>
    <row r="24" spans="1:8" ht="15" customHeight="1" x14ac:dyDescent="0.2">
      <c r="A24" s="175"/>
      <c r="B24" s="175"/>
      <c r="C24" s="175"/>
      <c r="D24" s="175"/>
      <c r="E24" s="175"/>
      <c r="F24" s="175"/>
      <c r="G24" s="175"/>
      <c r="H24" s="175"/>
    </row>
    <row r="25" spans="1:8" ht="15" customHeight="1" x14ac:dyDescent="0.2">
      <c r="A25" s="175"/>
      <c r="B25" s="175"/>
      <c r="C25" s="175"/>
      <c r="D25" s="175"/>
      <c r="E25" s="175"/>
      <c r="F25" s="175"/>
      <c r="G25" s="175"/>
      <c r="H25" s="175"/>
    </row>
    <row r="26" spans="1:8" ht="15" customHeight="1" x14ac:dyDescent="0.2">
      <c r="A26" s="175"/>
      <c r="B26" s="175"/>
      <c r="C26" s="175"/>
      <c r="D26" s="175"/>
      <c r="E26" s="175"/>
      <c r="F26" s="175"/>
      <c r="G26" s="175"/>
      <c r="H26" s="175"/>
    </row>
    <row r="27" spans="1:8" ht="15" customHeight="1" x14ac:dyDescent="0.2">
      <c r="A27" s="175"/>
      <c r="B27" s="175"/>
      <c r="C27" s="175"/>
      <c r="D27" s="175"/>
      <c r="E27" s="175"/>
      <c r="F27" s="175"/>
      <c r="G27" s="175"/>
      <c r="H27" s="175"/>
    </row>
    <row r="28" spans="1:8" ht="15" customHeight="1" x14ac:dyDescent="0.2">
      <c r="A28" s="175"/>
      <c r="B28" s="175"/>
      <c r="C28" s="175"/>
      <c r="D28" s="175"/>
      <c r="E28" s="175"/>
      <c r="F28" s="175"/>
      <c r="G28" s="175"/>
      <c r="H28" s="175"/>
    </row>
    <row r="29" spans="1:8" ht="15" customHeight="1" x14ac:dyDescent="0.2">
      <c r="A29" s="175"/>
      <c r="B29" s="175"/>
      <c r="C29" s="175"/>
      <c r="D29" s="175"/>
      <c r="E29" s="175"/>
      <c r="F29" s="175"/>
      <c r="G29" s="175"/>
      <c r="H29" s="175"/>
    </row>
    <row r="30" spans="1:8" ht="15" customHeight="1" x14ac:dyDescent="0.2">
      <c r="A30" s="175"/>
      <c r="B30" s="175"/>
      <c r="C30" s="175"/>
      <c r="D30" s="175"/>
      <c r="E30" s="175"/>
      <c r="F30" s="175"/>
      <c r="G30" s="175"/>
      <c r="H30" s="175"/>
    </row>
    <row r="31" spans="1:8" ht="15" customHeight="1" x14ac:dyDescent="0.2">
      <c r="A31" s="175"/>
      <c r="B31" s="175"/>
      <c r="C31" s="175"/>
      <c r="D31" s="175"/>
      <c r="E31" s="175"/>
      <c r="F31" s="175"/>
      <c r="G31" s="175"/>
      <c r="H31" s="175"/>
    </row>
    <row r="32" spans="1:8" ht="15" customHeight="1" x14ac:dyDescent="0.2">
      <c r="A32" s="175"/>
      <c r="B32" s="175"/>
      <c r="C32" s="175"/>
      <c r="D32" s="175"/>
      <c r="E32" s="175"/>
      <c r="F32" s="175"/>
      <c r="G32" s="175"/>
      <c r="H32" s="175"/>
    </row>
    <row r="33" spans="1:8" ht="15" customHeight="1" x14ac:dyDescent="0.2">
      <c r="A33" s="175"/>
      <c r="B33" s="175"/>
      <c r="C33" s="175"/>
      <c r="D33" s="175"/>
      <c r="E33" s="175"/>
      <c r="F33" s="175"/>
      <c r="G33" s="175"/>
      <c r="H33" s="175"/>
    </row>
    <row r="34" spans="1:8" ht="15" customHeight="1" x14ac:dyDescent="0.2">
      <c r="A34" s="175"/>
      <c r="B34" s="175"/>
      <c r="C34" s="175"/>
      <c r="D34" s="175"/>
      <c r="E34" s="175"/>
      <c r="F34" s="175"/>
      <c r="G34" s="175"/>
      <c r="H34" s="175"/>
    </row>
    <row r="35" spans="1:8" ht="15" customHeight="1" x14ac:dyDescent="0.2">
      <c r="A35" s="175"/>
      <c r="B35" s="175"/>
      <c r="C35" s="175"/>
      <c r="D35" s="175"/>
      <c r="E35" s="175"/>
      <c r="F35" s="175"/>
      <c r="G35" s="175"/>
      <c r="H35" s="175"/>
    </row>
    <row r="36" spans="1:8" ht="15" customHeight="1" x14ac:dyDescent="0.2">
      <c r="A36" s="175"/>
      <c r="B36" s="175"/>
      <c r="C36" s="175"/>
      <c r="D36" s="175"/>
      <c r="E36" s="175"/>
      <c r="F36" s="175"/>
      <c r="G36" s="175"/>
      <c r="H36" s="175"/>
    </row>
    <row r="37" spans="1:8" ht="15" customHeight="1" x14ac:dyDescent="0.2">
      <c r="A37" s="175"/>
      <c r="B37" s="175"/>
      <c r="C37" s="175"/>
      <c r="D37" s="175"/>
      <c r="E37" s="175"/>
      <c r="F37" s="175"/>
      <c r="G37" s="175"/>
      <c r="H37" s="175"/>
    </row>
    <row r="38" spans="1:8" ht="15" customHeight="1" x14ac:dyDescent="0.2">
      <c r="A38" s="175"/>
      <c r="B38" s="175"/>
      <c r="C38" s="175"/>
      <c r="D38" s="175"/>
      <c r="E38" s="175"/>
      <c r="F38" s="175"/>
      <c r="G38" s="175"/>
      <c r="H38" s="175"/>
    </row>
    <row r="39" spans="1:8" ht="15" customHeight="1" x14ac:dyDescent="0.2">
      <c r="A39" s="175"/>
      <c r="B39" s="175"/>
      <c r="C39" s="175"/>
      <c r="D39" s="175"/>
      <c r="E39" s="175"/>
      <c r="F39" s="175"/>
      <c r="G39" s="175"/>
      <c r="H39" s="175"/>
    </row>
    <row r="40" spans="1:8" ht="15" customHeight="1" x14ac:dyDescent="0.2">
      <c r="A40" s="175"/>
      <c r="B40" s="175"/>
      <c r="C40" s="175"/>
      <c r="D40" s="175"/>
      <c r="E40" s="175"/>
      <c r="F40" s="175"/>
      <c r="G40" s="175"/>
      <c r="H40" s="175"/>
    </row>
    <row r="41" spans="1:8" ht="15" customHeight="1" x14ac:dyDescent="0.2">
      <c r="A41" s="175"/>
      <c r="B41" s="175"/>
      <c r="C41" s="175"/>
      <c r="D41" s="175"/>
      <c r="E41" s="175"/>
      <c r="F41" s="175"/>
      <c r="G41" s="175"/>
      <c r="H41" s="175"/>
    </row>
    <row r="42" spans="1:8" ht="15" customHeight="1" x14ac:dyDescent="0.2">
      <c r="A42" s="175"/>
      <c r="B42" s="175"/>
      <c r="C42" s="175"/>
      <c r="D42" s="175"/>
      <c r="E42" s="175"/>
      <c r="F42" s="175"/>
      <c r="G42" s="175"/>
      <c r="H42" s="175"/>
    </row>
    <row r="43" spans="1:8" ht="15" hidden="1" customHeight="1" x14ac:dyDescent="0.2">
      <c r="A43" s="175"/>
      <c r="B43" s="175"/>
      <c r="C43" s="175"/>
      <c r="D43" s="175"/>
      <c r="E43" s="175"/>
      <c r="F43" s="175"/>
      <c r="G43" s="175"/>
      <c r="H43" s="175"/>
    </row>
    <row r="44" spans="1:8" ht="189" customHeight="1" x14ac:dyDescent="0.2">
      <c r="A44" s="175"/>
      <c r="B44" s="175"/>
      <c r="C44" s="175"/>
      <c r="D44" s="175"/>
      <c r="E44" s="175"/>
      <c r="F44" s="175"/>
      <c r="G44" s="175"/>
      <c r="H44" s="175"/>
    </row>
    <row r="45" spans="1:8" ht="15" customHeight="1" x14ac:dyDescent="0.2">
      <c r="A45" s="4"/>
      <c r="B45" s="4"/>
      <c r="C45" s="4"/>
      <c r="D45" s="4"/>
      <c r="E45" s="4"/>
      <c r="F45" s="4"/>
      <c r="G45" s="4"/>
      <c r="H45" s="4"/>
    </row>
    <row r="46" spans="1:8" ht="15" customHeight="1" x14ac:dyDescent="0.2">
      <c r="A46" s="4"/>
      <c r="B46" s="4"/>
      <c r="C46" s="4"/>
      <c r="D46" s="4"/>
      <c r="E46" s="4"/>
      <c r="F46" s="4"/>
      <c r="G46" s="4"/>
      <c r="H46" s="4"/>
    </row>
    <row r="47" spans="1:8" ht="15" customHeight="1" x14ac:dyDescent="0.2">
      <c r="A47" s="4"/>
      <c r="B47" s="4"/>
      <c r="C47" s="4"/>
      <c r="D47" s="4"/>
      <c r="E47" s="4"/>
      <c r="F47" s="4"/>
      <c r="G47" s="4"/>
      <c r="H47" s="4"/>
    </row>
    <row r="48" spans="1:8" ht="15" customHeight="1" x14ac:dyDescent="0.2">
      <c r="A48" s="4"/>
      <c r="B48" s="4"/>
      <c r="C48" s="4"/>
      <c r="D48" s="4"/>
      <c r="E48" s="4"/>
      <c r="F48" s="4"/>
      <c r="G48" s="4"/>
      <c r="H48" s="4"/>
    </row>
    <row r="49" spans="1:8" ht="15" customHeight="1" x14ac:dyDescent="0.2">
      <c r="A49" s="4"/>
      <c r="B49" s="4"/>
      <c r="C49" s="4"/>
      <c r="D49" s="4"/>
      <c r="E49" s="4"/>
      <c r="F49" s="4"/>
      <c r="G49" s="4"/>
      <c r="H49" s="4"/>
    </row>
    <row r="50" spans="1:8" ht="15" customHeight="1" x14ac:dyDescent="0.2">
      <c r="A50" s="4"/>
      <c r="B50" s="4"/>
      <c r="C50" s="4"/>
      <c r="D50" s="4"/>
      <c r="E50" s="4"/>
      <c r="F50" s="4"/>
      <c r="G50" s="4"/>
      <c r="H50" s="4"/>
    </row>
    <row r="51" spans="1:8" ht="15" customHeight="1" x14ac:dyDescent="0.2">
      <c r="A51" s="4"/>
      <c r="B51" s="4"/>
      <c r="C51" s="4"/>
      <c r="D51" s="4"/>
      <c r="E51" s="4"/>
      <c r="F51" s="4"/>
      <c r="G51" s="4"/>
      <c r="H51" s="4"/>
    </row>
    <row r="52" spans="1:8" ht="15" customHeight="1" x14ac:dyDescent="0.2">
      <c r="A52" s="4"/>
      <c r="B52" s="4"/>
      <c r="C52" s="4"/>
      <c r="D52" s="4"/>
      <c r="E52" s="4"/>
      <c r="F52" s="4"/>
      <c r="G52" s="4"/>
      <c r="H52" s="4"/>
    </row>
    <row r="53" spans="1:8" ht="15" customHeight="1" x14ac:dyDescent="0.2">
      <c r="A53" s="4"/>
      <c r="B53" s="4"/>
      <c r="C53" s="4"/>
      <c r="D53" s="4"/>
      <c r="E53" s="4"/>
      <c r="F53" s="4"/>
      <c r="G53" s="4"/>
      <c r="H53" s="4"/>
    </row>
    <row r="54" spans="1:8" ht="15" customHeight="1" x14ac:dyDescent="0.2">
      <c r="A54" s="4"/>
      <c r="B54" s="4"/>
      <c r="C54" s="4"/>
      <c r="D54" s="4"/>
      <c r="E54" s="4"/>
      <c r="F54" s="4"/>
      <c r="G54" s="4"/>
      <c r="H54" s="4"/>
    </row>
    <row r="55" spans="1:8" ht="15" customHeight="1" x14ac:dyDescent="0.2">
      <c r="A55" s="4"/>
      <c r="B55" s="4"/>
      <c r="C55" s="4"/>
      <c r="D55" s="4"/>
      <c r="E55" s="4"/>
      <c r="F55" s="4"/>
      <c r="G55" s="4"/>
      <c r="H55" s="4"/>
    </row>
    <row r="56" spans="1:8" ht="15" customHeight="1" x14ac:dyDescent="0.2">
      <c r="A56" s="4"/>
      <c r="B56" s="4"/>
      <c r="C56" s="4"/>
      <c r="D56" s="4"/>
      <c r="E56" s="4"/>
      <c r="F56" s="4"/>
      <c r="G56" s="4"/>
      <c r="H56" s="4"/>
    </row>
    <row r="57" spans="1:8" ht="15" customHeight="1" x14ac:dyDescent="0.2">
      <c r="A57" s="4"/>
      <c r="B57" s="4"/>
      <c r="C57" s="4"/>
      <c r="D57" s="4"/>
      <c r="E57" s="4"/>
      <c r="F57" s="4"/>
      <c r="G57" s="4"/>
      <c r="H57" s="4"/>
    </row>
    <row r="58" spans="1:8" ht="15" customHeight="1" x14ac:dyDescent="0.2">
      <c r="A58" s="4"/>
      <c r="B58" s="4"/>
      <c r="C58" s="4"/>
      <c r="D58" s="4"/>
      <c r="E58" s="4"/>
      <c r="F58" s="4"/>
      <c r="G58" s="4"/>
      <c r="H58" s="4"/>
    </row>
    <row r="59" spans="1:8" ht="15" customHeight="1" x14ac:dyDescent="0.2">
      <c r="A59" s="4"/>
      <c r="B59" s="4"/>
      <c r="C59" s="4"/>
      <c r="D59" s="4"/>
      <c r="E59" s="4"/>
      <c r="F59" s="4"/>
      <c r="G59" s="4"/>
      <c r="H59" s="4"/>
    </row>
    <row r="60" spans="1:8" ht="15" customHeight="1" x14ac:dyDescent="0.2">
      <c r="A60" s="4"/>
      <c r="B60" s="4"/>
      <c r="C60" s="4"/>
      <c r="D60" s="4"/>
      <c r="E60" s="4"/>
      <c r="F60" s="4"/>
      <c r="G60" s="4"/>
      <c r="H60" s="4"/>
    </row>
  </sheetData>
  <sheetProtection password="E833" sheet="1" objects="1" scenarios="1"/>
  <mergeCells count="5">
    <mergeCell ref="A4:H4"/>
    <mergeCell ref="A6:H44"/>
    <mergeCell ref="A3:H3"/>
    <mergeCell ref="A1:H2"/>
    <mergeCell ref="A5:H5"/>
  </mergeCells>
  <pageMargins left="0.7" right="0.7" top="0.75" bottom="0.75" header="0.3" footer="0.3"/>
  <pageSetup scale="94" fitToHeight="0" orientation="portrait" r:id="rId1"/>
  <rowBreaks count="1" manualBreakCount="1">
    <brk id="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819"/>
    <pageSetUpPr autoPageBreaks="0" fitToPage="1"/>
  </sheetPr>
  <dimension ref="A1:L61"/>
  <sheetViews>
    <sheetView zoomScale="90" zoomScaleNormal="90" workbookViewId="0">
      <selection activeCell="P30" sqref="P30"/>
    </sheetView>
  </sheetViews>
  <sheetFormatPr defaultRowHeight="14.25" x14ac:dyDescent="0.2"/>
  <cols>
    <col min="1" max="8" width="9.140625" style="3"/>
    <col min="9" max="9" width="9.140625" style="3" customWidth="1"/>
    <col min="10" max="10" width="1.140625" style="3" customWidth="1"/>
    <col min="11" max="11" width="2" style="51" customWidth="1"/>
    <col min="12" max="12" width="9.140625" style="51"/>
    <col min="13" max="16384" width="9.140625" style="3"/>
  </cols>
  <sheetData>
    <row r="1" spans="1:12" ht="25.5" customHeight="1" x14ac:dyDescent="0.2">
      <c r="A1" s="331" t="s">
        <v>392</v>
      </c>
      <c r="B1" s="331"/>
      <c r="C1" s="331"/>
      <c r="D1" s="331"/>
      <c r="E1" s="331"/>
      <c r="F1" s="331"/>
      <c r="G1" s="331"/>
      <c r="H1" s="331"/>
      <c r="I1" s="331"/>
      <c r="J1" s="331"/>
      <c r="K1" s="331"/>
    </row>
    <row r="2" spans="1:12" s="53" customFormat="1" ht="221.25" customHeight="1" x14ac:dyDescent="0.25">
      <c r="A2" s="175" t="s">
        <v>469</v>
      </c>
      <c r="B2" s="175"/>
      <c r="C2" s="175"/>
      <c r="D2" s="175"/>
      <c r="E2" s="175"/>
      <c r="F2" s="175"/>
      <c r="G2" s="175"/>
      <c r="H2" s="175"/>
      <c r="I2" s="175"/>
      <c r="J2" s="175"/>
      <c r="K2" s="175"/>
      <c r="L2" s="52"/>
    </row>
    <row r="60" spans="1:1" ht="17.25" customHeight="1" x14ac:dyDescent="0.2"/>
    <row r="61" spans="1:1" ht="17.25" customHeight="1" x14ac:dyDescent="0.25">
      <c r="A61" s="54"/>
    </row>
  </sheetData>
  <sheetProtection selectLockedCells="1" selectUnlockedCells="1"/>
  <mergeCells count="2">
    <mergeCell ref="A1:K1"/>
    <mergeCell ref="A2:K2"/>
  </mergeCells>
  <printOptions horizontalCentered="1"/>
  <pageMargins left="0.2" right="0.2" top="0.25" bottom="0.25" header="0.25" footer="0.3"/>
  <pageSetup scale="7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819"/>
    <pageSetUpPr autoPageBreaks="0"/>
  </sheetPr>
  <dimension ref="A1:L61"/>
  <sheetViews>
    <sheetView topLeftCell="A33" zoomScale="90" zoomScaleNormal="90" workbookViewId="0">
      <selection activeCell="A2" sqref="A2:I2"/>
    </sheetView>
  </sheetViews>
  <sheetFormatPr defaultRowHeight="14.25" x14ac:dyDescent="0.2"/>
  <cols>
    <col min="1" max="8" width="9.140625" style="3"/>
    <col min="9" max="9" width="14" style="3" customWidth="1"/>
    <col min="10" max="10" width="1.140625" style="3" customWidth="1"/>
    <col min="11" max="12" width="9.140625" style="51"/>
    <col min="13" max="16384" width="9.140625" style="3"/>
  </cols>
  <sheetData>
    <row r="1" spans="1:12" ht="30.75" customHeight="1" x14ac:dyDescent="0.2">
      <c r="A1" s="331" t="s">
        <v>393</v>
      </c>
      <c r="B1" s="331"/>
      <c r="C1" s="331"/>
      <c r="D1" s="331"/>
      <c r="E1" s="331"/>
      <c r="F1" s="331"/>
      <c r="G1" s="331"/>
      <c r="H1" s="331"/>
      <c r="I1" s="331"/>
    </row>
    <row r="2" spans="1:12" s="53" customFormat="1" ht="228" customHeight="1" x14ac:dyDescent="0.25">
      <c r="A2" s="175" t="s">
        <v>457</v>
      </c>
      <c r="B2" s="224"/>
      <c r="C2" s="224"/>
      <c r="D2" s="224"/>
      <c r="E2" s="224"/>
      <c r="F2" s="224"/>
      <c r="G2" s="224"/>
      <c r="H2" s="224"/>
      <c r="I2" s="224"/>
      <c r="K2" s="52"/>
      <c r="L2" s="52"/>
    </row>
    <row r="60" spans="1:1" ht="4.5" customHeight="1" x14ac:dyDescent="0.2"/>
    <row r="61" spans="1:1" ht="17.25" customHeight="1" x14ac:dyDescent="0.25">
      <c r="A61" s="54"/>
    </row>
  </sheetData>
  <mergeCells count="2">
    <mergeCell ref="A2:I2"/>
    <mergeCell ref="A1:I1"/>
  </mergeCells>
  <printOptions horizontalCentered="1"/>
  <pageMargins left="0.25" right="0.25" top="0.25" bottom="0.25" header="0.3" footer="0.3"/>
  <pageSetup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819"/>
    <pageSetUpPr autoPageBreaks="0"/>
  </sheetPr>
  <dimension ref="A1:L62"/>
  <sheetViews>
    <sheetView topLeftCell="A29" zoomScale="90" zoomScaleNormal="90" workbookViewId="0">
      <selection activeCell="S2" sqref="S2"/>
    </sheetView>
  </sheetViews>
  <sheetFormatPr defaultRowHeight="14.25" x14ac:dyDescent="0.2"/>
  <cols>
    <col min="1" max="8" width="9.140625" style="3"/>
    <col min="9" max="9" width="12.85546875" style="3" customWidth="1"/>
    <col min="10" max="10" width="1.140625" style="3" customWidth="1"/>
    <col min="11" max="12" width="9.140625" style="51"/>
    <col min="13" max="16384" width="9.140625" style="3"/>
  </cols>
  <sheetData>
    <row r="1" spans="1:12" s="53" customFormat="1" ht="27.75" customHeight="1" x14ac:dyDescent="0.25">
      <c r="A1" s="331" t="s">
        <v>394</v>
      </c>
      <c r="B1" s="331"/>
      <c r="C1" s="331"/>
      <c r="D1" s="331"/>
      <c r="E1" s="331"/>
      <c r="F1" s="331"/>
      <c r="G1" s="331"/>
      <c r="H1" s="331"/>
      <c r="I1" s="331"/>
      <c r="K1" s="52"/>
      <c r="L1" s="52"/>
    </row>
    <row r="2" spans="1:12" s="53" customFormat="1" ht="249" customHeight="1" x14ac:dyDescent="0.25">
      <c r="A2" s="175" t="s">
        <v>470</v>
      </c>
      <c r="B2" s="224"/>
      <c r="C2" s="224"/>
      <c r="D2" s="224"/>
      <c r="E2" s="224"/>
      <c r="F2" s="224"/>
      <c r="G2" s="224"/>
      <c r="H2" s="224"/>
      <c r="I2" s="224"/>
      <c r="K2" s="52"/>
      <c r="L2" s="52"/>
    </row>
    <row r="60" spans="1:12" ht="4.5" customHeight="1" x14ac:dyDescent="0.2">
      <c r="K60" s="3"/>
      <c r="L60" s="3"/>
    </row>
    <row r="61" spans="1:12" ht="17.25" customHeight="1" x14ac:dyDescent="0.25">
      <c r="A61" s="54"/>
      <c r="K61" s="3"/>
      <c r="L61" s="3"/>
    </row>
    <row r="62" spans="1:12" x14ac:dyDescent="0.2">
      <c r="K62" s="3"/>
      <c r="L62" s="3"/>
    </row>
  </sheetData>
  <mergeCells count="2">
    <mergeCell ref="A1:I1"/>
    <mergeCell ref="A2:I2"/>
  </mergeCells>
  <printOptions horizontalCentered="1"/>
  <pageMargins left="0.25" right="0.25" top="0.25" bottom="0.25" header="0.3" footer="0.3"/>
  <pageSetup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33" sqref="C133:G133"/>
    </sheetView>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23E91"/>
    <pageSetUpPr autoPageBreaks="0" fitToPage="1"/>
  </sheetPr>
  <dimension ref="A1:I169"/>
  <sheetViews>
    <sheetView showRuler="0" zoomScale="80" zoomScaleNormal="80" zoomScaleSheetLayoutView="90" zoomScalePageLayoutView="80" workbookViewId="0">
      <selection activeCell="G161" sqref="G161"/>
    </sheetView>
  </sheetViews>
  <sheetFormatPr defaultRowHeight="14.25" x14ac:dyDescent="0.2"/>
  <cols>
    <col min="1" max="1" width="14.5703125" style="11" customWidth="1"/>
    <col min="2" max="2" width="77.140625" style="15" customWidth="1"/>
    <col min="3" max="3" width="12.7109375" style="58" customWidth="1"/>
    <col min="4" max="5" width="9.140625" style="5"/>
    <col min="6" max="6" width="17.7109375" style="5" customWidth="1"/>
    <col min="7" max="7" width="9.140625" style="5"/>
    <col min="8" max="8" width="9.28515625" style="5" customWidth="1"/>
    <col min="9" max="16384" width="9.140625" style="5"/>
  </cols>
  <sheetData>
    <row r="1" spans="1:9" ht="42" customHeight="1" x14ac:dyDescent="0.2">
      <c r="A1" s="179"/>
      <c r="B1" s="179"/>
      <c r="C1" s="179"/>
    </row>
    <row r="2" spans="1:9" ht="42" customHeight="1" x14ac:dyDescent="0.2">
      <c r="A2" s="122" t="s">
        <v>596</v>
      </c>
      <c r="B2" s="182" t="s">
        <v>626</v>
      </c>
      <c r="C2" s="182"/>
    </row>
    <row r="3" spans="1:9" ht="42" customHeight="1" x14ac:dyDescent="0.2">
      <c r="A3" s="122" t="s">
        <v>597</v>
      </c>
      <c r="B3" s="183" t="s">
        <v>627</v>
      </c>
      <c r="C3" s="183"/>
    </row>
    <row r="4" spans="1:9" ht="39" customHeight="1" x14ac:dyDescent="0.2">
      <c r="A4" s="184" t="s">
        <v>118</v>
      </c>
      <c r="B4" s="184"/>
      <c r="C4" s="184"/>
    </row>
    <row r="5" spans="1:9" ht="58.5" customHeight="1" x14ac:dyDescent="0.2">
      <c r="A5" s="185" t="s">
        <v>403</v>
      </c>
      <c r="B5" s="185"/>
      <c r="C5" s="185"/>
    </row>
    <row r="7" spans="1:9" s="59" customFormat="1" ht="50.1" customHeight="1" x14ac:dyDescent="0.25">
      <c r="A7" s="181" t="s">
        <v>0</v>
      </c>
      <c r="B7" s="181"/>
      <c r="C7" s="181"/>
    </row>
    <row r="8" spans="1:9" s="60" customFormat="1" ht="50.1" customHeight="1" x14ac:dyDescent="0.25">
      <c r="A8" s="6">
        <v>1.1000000000000001</v>
      </c>
      <c r="B8" s="180" t="s">
        <v>404</v>
      </c>
      <c r="C8" s="180"/>
    </row>
    <row r="9" spans="1:9" s="59" customFormat="1" ht="50.1" customHeight="1" x14ac:dyDescent="0.2">
      <c r="A9" s="7" t="s">
        <v>1</v>
      </c>
      <c r="B9" s="10" t="s">
        <v>119</v>
      </c>
      <c r="C9" s="8" t="s">
        <v>628</v>
      </c>
      <c r="H9" s="61"/>
      <c r="I9" s="61"/>
    </row>
    <row r="10" spans="1:9" s="59" customFormat="1" ht="50.1" customHeight="1" x14ac:dyDescent="0.2">
      <c r="A10" s="7" t="s">
        <v>2</v>
      </c>
      <c r="B10" s="10" t="s">
        <v>328</v>
      </c>
      <c r="C10" s="129" t="s">
        <v>628</v>
      </c>
      <c r="H10" s="60"/>
      <c r="I10" s="61"/>
    </row>
    <row r="11" spans="1:9" s="59" customFormat="1" ht="50.1" customHeight="1" x14ac:dyDescent="0.2">
      <c r="A11" s="7" t="s">
        <v>3</v>
      </c>
      <c r="B11" s="10" t="s">
        <v>329</v>
      </c>
      <c r="C11" s="129" t="s">
        <v>628</v>
      </c>
      <c r="H11" s="60"/>
      <c r="I11" s="61"/>
    </row>
    <row r="12" spans="1:9" s="60" customFormat="1" ht="50.1" customHeight="1" x14ac:dyDescent="0.25">
      <c r="A12" s="6">
        <v>1.2</v>
      </c>
      <c r="B12" s="180" t="s">
        <v>405</v>
      </c>
      <c r="C12" s="180"/>
      <c r="F12" s="62"/>
      <c r="I12" s="61"/>
    </row>
    <row r="13" spans="1:9" s="59" customFormat="1" ht="50.1" customHeight="1" x14ac:dyDescent="0.2">
      <c r="A13" s="7" t="s">
        <v>4</v>
      </c>
      <c r="B13" s="10" t="s">
        <v>330</v>
      </c>
      <c r="C13" s="129" t="s">
        <v>628</v>
      </c>
      <c r="F13" s="63"/>
      <c r="G13" s="63"/>
      <c r="H13" s="60"/>
      <c r="I13" s="61"/>
    </row>
    <row r="14" spans="1:9" s="59" customFormat="1" ht="50.1" customHeight="1" x14ac:dyDescent="0.2">
      <c r="A14" s="7" t="s">
        <v>5</v>
      </c>
      <c r="B14" s="10" t="s">
        <v>121</v>
      </c>
      <c r="C14" s="129" t="s">
        <v>628</v>
      </c>
      <c r="F14" s="64"/>
      <c r="G14" s="64"/>
      <c r="H14" s="60"/>
      <c r="I14" s="61"/>
    </row>
    <row r="15" spans="1:9" s="59" customFormat="1" ht="50.1" customHeight="1" x14ac:dyDescent="0.2">
      <c r="A15" s="7" t="s">
        <v>6</v>
      </c>
      <c r="B15" s="10" t="s">
        <v>386</v>
      </c>
      <c r="C15" s="129" t="s">
        <v>628</v>
      </c>
      <c r="F15" s="64"/>
      <c r="G15" s="64"/>
    </row>
    <row r="16" spans="1:9" s="60" customFormat="1" ht="50.1" customHeight="1" x14ac:dyDescent="0.25">
      <c r="A16" s="6">
        <v>1.3</v>
      </c>
      <c r="B16" s="180" t="s">
        <v>406</v>
      </c>
      <c r="C16" s="180"/>
      <c r="F16" s="64"/>
      <c r="G16" s="64"/>
    </row>
    <row r="17" spans="1:7" s="59" customFormat="1" ht="50.1" customHeight="1" x14ac:dyDescent="0.2">
      <c r="A17" s="7" t="s">
        <v>7</v>
      </c>
      <c r="B17" s="10" t="s">
        <v>123</v>
      </c>
      <c r="C17" s="129" t="s">
        <v>628</v>
      </c>
      <c r="F17" s="64"/>
      <c r="G17" s="64"/>
    </row>
    <row r="18" spans="1:7" s="59" customFormat="1" ht="50.1" customHeight="1" x14ac:dyDescent="0.2">
      <c r="A18" s="7" t="s">
        <v>8</v>
      </c>
      <c r="B18" s="10" t="s">
        <v>124</v>
      </c>
      <c r="C18" s="129" t="s">
        <v>628</v>
      </c>
      <c r="F18" s="64"/>
      <c r="G18" s="64"/>
    </row>
    <row r="19" spans="1:7" s="59" customFormat="1" ht="27.75" customHeight="1" x14ac:dyDescent="0.2">
      <c r="A19" s="65"/>
      <c r="B19" s="12"/>
      <c r="C19" s="55"/>
    </row>
    <row r="20" spans="1:7" s="59" customFormat="1" ht="50.1" customHeight="1" x14ac:dyDescent="0.25">
      <c r="A20" s="181" t="s">
        <v>9</v>
      </c>
      <c r="B20" s="181"/>
      <c r="C20" s="181"/>
    </row>
    <row r="21" spans="1:7" s="60" customFormat="1" ht="50.1" customHeight="1" x14ac:dyDescent="0.25">
      <c r="A21" s="6">
        <v>2.1</v>
      </c>
      <c r="B21" s="180" t="s">
        <v>407</v>
      </c>
      <c r="C21" s="180"/>
    </row>
    <row r="22" spans="1:7" s="59" customFormat="1" ht="50.1" customHeight="1" x14ac:dyDescent="0.2">
      <c r="A22" s="7" t="s">
        <v>10</v>
      </c>
      <c r="B22" s="10" t="s">
        <v>126</v>
      </c>
      <c r="C22" s="129" t="s">
        <v>628</v>
      </c>
    </row>
    <row r="23" spans="1:7" s="59" customFormat="1" ht="50.1" customHeight="1" x14ac:dyDescent="0.2">
      <c r="A23" s="7" t="s">
        <v>11</v>
      </c>
      <c r="B23" s="10" t="s">
        <v>127</v>
      </c>
      <c r="C23" s="129" t="s">
        <v>628</v>
      </c>
    </row>
    <row r="24" spans="1:7" s="59" customFormat="1" ht="50.1" customHeight="1" x14ac:dyDescent="0.2">
      <c r="A24" s="7" t="s">
        <v>12</v>
      </c>
      <c r="B24" s="10" t="s">
        <v>128</v>
      </c>
      <c r="C24" s="129" t="s">
        <v>628</v>
      </c>
    </row>
    <row r="25" spans="1:7" s="60" customFormat="1" ht="50.1" customHeight="1" x14ac:dyDescent="0.25">
      <c r="A25" s="6">
        <v>2.2000000000000002</v>
      </c>
      <c r="B25" s="180" t="s">
        <v>408</v>
      </c>
      <c r="C25" s="180"/>
    </row>
    <row r="26" spans="1:7" s="59" customFormat="1" ht="50.1" customHeight="1" x14ac:dyDescent="0.2">
      <c r="A26" s="7" t="s">
        <v>13</v>
      </c>
      <c r="B26" s="10" t="s">
        <v>130</v>
      </c>
      <c r="C26" s="129" t="s">
        <v>628</v>
      </c>
    </row>
    <row r="27" spans="1:7" s="59" customFormat="1" ht="50.1" customHeight="1" x14ac:dyDescent="0.2">
      <c r="A27" s="7" t="s">
        <v>14</v>
      </c>
      <c r="B27" s="10" t="s">
        <v>131</v>
      </c>
      <c r="C27" s="129" t="s">
        <v>628</v>
      </c>
    </row>
    <row r="28" spans="1:7" s="59" customFormat="1" ht="50.1" customHeight="1" x14ac:dyDescent="0.2">
      <c r="A28" s="7" t="s">
        <v>133</v>
      </c>
      <c r="B28" s="10" t="s">
        <v>132</v>
      </c>
      <c r="C28" s="129" t="s">
        <v>628</v>
      </c>
    </row>
    <row r="29" spans="1:7" s="59" customFormat="1" ht="50.1" customHeight="1" x14ac:dyDescent="0.2">
      <c r="A29" s="7" t="s">
        <v>134</v>
      </c>
      <c r="B29" s="10" t="s">
        <v>331</v>
      </c>
      <c r="C29" s="129" t="s">
        <v>628</v>
      </c>
    </row>
    <row r="30" spans="1:7" s="59" customFormat="1" ht="50.1" customHeight="1" x14ac:dyDescent="0.2">
      <c r="A30" s="7" t="s">
        <v>135</v>
      </c>
      <c r="B30" s="10" t="s">
        <v>332</v>
      </c>
      <c r="C30" s="129" t="s">
        <v>628</v>
      </c>
    </row>
    <row r="31" spans="1:7" s="59" customFormat="1" ht="50.1" customHeight="1" x14ac:dyDescent="0.2">
      <c r="A31" s="7" t="s">
        <v>136</v>
      </c>
      <c r="B31" s="10" t="s">
        <v>333</v>
      </c>
      <c r="C31" s="129" t="s">
        <v>628</v>
      </c>
    </row>
    <row r="32" spans="1:7" s="60" customFormat="1" ht="50.1" customHeight="1" x14ac:dyDescent="0.25">
      <c r="A32" s="6">
        <v>2.2999999999999998</v>
      </c>
      <c r="B32" s="180" t="s">
        <v>409</v>
      </c>
      <c r="C32" s="180"/>
    </row>
    <row r="33" spans="1:3" s="59" customFormat="1" ht="50.1" customHeight="1" x14ac:dyDescent="0.2">
      <c r="A33" s="7" t="s">
        <v>15</v>
      </c>
      <c r="B33" s="10" t="s">
        <v>138</v>
      </c>
      <c r="C33" s="129" t="s">
        <v>628</v>
      </c>
    </row>
    <row r="34" spans="1:3" s="59" customFormat="1" ht="50.1" customHeight="1" x14ac:dyDescent="0.2">
      <c r="A34" s="7" t="s">
        <v>16</v>
      </c>
      <c r="B34" s="10" t="s">
        <v>139</v>
      </c>
      <c r="C34" s="129" t="s">
        <v>628</v>
      </c>
    </row>
    <row r="35" spans="1:3" s="59" customFormat="1" ht="50.1" customHeight="1" x14ac:dyDescent="0.2">
      <c r="A35" s="7" t="s">
        <v>142</v>
      </c>
      <c r="B35" s="10" t="s">
        <v>140</v>
      </c>
      <c r="C35" s="129" t="s">
        <v>628</v>
      </c>
    </row>
    <row r="36" spans="1:3" s="59" customFormat="1" ht="72" customHeight="1" x14ac:dyDescent="0.2">
      <c r="A36" s="7" t="s">
        <v>143</v>
      </c>
      <c r="B36" s="10" t="s">
        <v>141</v>
      </c>
      <c r="C36" s="129" t="s">
        <v>628</v>
      </c>
    </row>
    <row r="37" spans="1:3" s="59" customFormat="1" ht="23.25" customHeight="1" x14ac:dyDescent="0.2">
      <c r="A37" s="7"/>
      <c r="B37" s="13"/>
      <c r="C37" s="56"/>
    </row>
    <row r="38" spans="1:3" s="59" customFormat="1" ht="50.1" customHeight="1" x14ac:dyDescent="0.25">
      <c r="A38" s="181" t="s">
        <v>17</v>
      </c>
      <c r="B38" s="181"/>
      <c r="C38" s="181"/>
    </row>
    <row r="39" spans="1:3" s="59" customFormat="1" ht="50.1" customHeight="1" x14ac:dyDescent="0.25">
      <c r="A39" s="6">
        <v>3.1</v>
      </c>
      <c r="B39" s="180" t="s">
        <v>410</v>
      </c>
      <c r="C39" s="180"/>
    </row>
    <row r="40" spans="1:3" s="59" customFormat="1" ht="50.1" customHeight="1" x14ac:dyDescent="0.2">
      <c r="A40" s="7" t="s">
        <v>18</v>
      </c>
      <c r="B40" s="10" t="s">
        <v>145</v>
      </c>
      <c r="C40" s="129" t="s">
        <v>628</v>
      </c>
    </row>
    <row r="41" spans="1:3" s="59" customFormat="1" ht="50.1" customHeight="1" x14ac:dyDescent="0.2">
      <c r="A41" s="7" t="s">
        <v>19</v>
      </c>
      <c r="B41" s="10" t="s">
        <v>146</v>
      </c>
      <c r="C41" s="129" t="s">
        <v>628</v>
      </c>
    </row>
    <row r="42" spans="1:3" s="59" customFormat="1" ht="50.1" customHeight="1" x14ac:dyDescent="0.2">
      <c r="A42" s="7" t="s">
        <v>20</v>
      </c>
      <c r="B42" s="10" t="s">
        <v>334</v>
      </c>
      <c r="C42" s="129" t="s">
        <v>628</v>
      </c>
    </row>
    <row r="43" spans="1:3" s="59" customFormat="1" ht="50.1" customHeight="1" x14ac:dyDescent="0.25">
      <c r="A43" s="6">
        <v>3.2</v>
      </c>
      <c r="B43" s="180" t="s">
        <v>411</v>
      </c>
      <c r="C43" s="180"/>
    </row>
    <row r="44" spans="1:3" s="59" customFormat="1" ht="50.1" customHeight="1" x14ac:dyDescent="0.2">
      <c r="A44" s="7" t="s">
        <v>21</v>
      </c>
      <c r="B44" s="10" t="s">
        <v>148</v>
      </c>
      <c r="C44" s="129" t="s">
        <v>628</v>
      </c>
    </row>
    <row r="45" spans="1:3" s="59" customFormat="1" ht="50.1" customHeight="1" x14ac:dyDescent="0.2">
      <c r="A45" s="7" t="s">
        <v>22</v>
      </c>
      <c r="B45" s="10" t="s">
        <v>149</v>
      </c>
      <c r="C45" s="129" t="s">
        <v>628</v>
      </c>
    </row>
    <row r="46" spans="1:3" s="59" customFormat="1" ht="50.1" customHeight="1" x14ac:dyDescent="0.2">
      <c r="A46" s="7" t="s">
        <v>153</v>
      </c>
      <c r="B46" s="10" t="s">
        <v>150</v>
      </c>
      <c r="C46" s="129" t="s">
        <v>628</v>
      </c>
    </row>
    <row r="47" spans="1:3" s="59" customFormat="1" ht="50.1" customHeight="1" x14ac:dyDescent="0.25">
      <c r="A47" s="6">
        <v>3.3</v>
      </c>
      <c r="B47" s="180" t="s">
        <v>412</v>
      </c>
      <c r="C47" s="180"/>
    </row>
    <row r="48" spans="1:3" s="59" customFormat="1" ht="50.1" customHeight="1" x14ac:dyDescent="0.2">
      <c r="A48" s="7" t="s">
        <v>23</v>
      </c>
      <c r="B48" s="10" t="s">
        <v>335</v>
      </c>
      <c r="C48" s="129" t="s">
        <v>628</v>
      </c>
    </row>
    <row r="49" spans="1:3" s="59" customFormat="1" ht="50.1" customHeight="1" x14ac:dyDescent="0.2">
      <c r="A49" s="7" t="s">
        <v>24</v>
      </c>
      <c r="B49" s="10" t="s">
        <v>336</v>
      </c>
      <c r="C49" s="129" t="s">
        <v>628</v>
      </c>
    </row>
    <row r="50" spans="1:3" s="59" customFormat="1" ht="50.1" customHeight="1" x14ac:dyDescent="0.2">
      <c r="A50" s="7" t="s">
        <v>152</v>
      </c>
      <c r="B50" s="10" t="s">
        <v>337</v>
      </c>
      <c r="C50" s="129" t="s">
        <v>628</v>
      </c>
    </row>
    <row r="51" spans="1:3" s="59" customFormat="1" ht="30.75" customHeight="1" x14ac:dyDescent="0.2">
      <c r="A51" s="7"/>
      <c r="B51" s="13"/>
      <c r="C51" s="57"/>
    </row>
    <row r="52" spans="1:3" s="59" customFormat="1" ht="50.1" customHeight="1" x14ac:dyDescent="0.25">
      <c r="A52" s="181" t="s">
        <v>154</v>
      </c>
      <c r="B52" s="181"/>
      <c r="C52" s="181"/>
    </row>
    <row r="53" spans="1:3" s="59" customFormat="1" ht="50.1" customHeight="1" x14ac:dyDescent="0.25">
      <c r="A53" s="6">
        <v>4.0999999999999996</v>
      </c>
      <c r="B53" s="180" t="s">
        <v>413</v>
      </c>
      <c r="C53" s="180"/>
    </row>
    <row r="54" spans="1:3" s="59" customFormat="1" ht="50.1" customHeight="1" x14ac:dyDescent="0.2">
      <c r="A54" s="14" t="s">
        <v>25</v>
      </c>
      <c r="B54" s="10" t="s">
        <v>156</v>
      </c>
      <c r="C54" s="129" t="s">
        <v>628</v>
      </c>
    </row>
    <row r="55" spans="1:3" s="59" customFormat="1" ht="50.1" customHeight="1" x14ac:dyDescent="0.2">
      <c r="A55" s="14" t="s">
        <v>26</v>
      </c>
      <c r="B55" s="10" t="s">
        <v>157</v>
      </c>
      <c r="C55" s="129" t="s">
        <v>628</v>
      </c>
    </row>
    <row r="56" spans="1:3" s="59" customFormat="1" ht="50.1" customHeight="1" x14ac:dyDescent="0.2">
      <c r="A56" s="14" t="s">
        <v>159</v>
      </c>
      <c r="B56" s="10" t="s">
        <v>338</v>
      </c>
      <c r="C56" s="129" t="s">
        <v>628</v>
      </c>
    </row>
    <row r="57" spans="1:3" s="59" customFormat="1" ht="50.1" customHeight="1" x14ac:dyDescent="0.2">
      <c r="A57" s="14" t="s">
        <v>160</v>
      </c>
      <c r="B57" s="10" t="s">
        <v>158</v>
      </c>
      <c r="C57" s="129" t="s">
        <v>628</v>
      </c>
    </row>
    <row r="58" spans="1:3" s="59" customFormat="1" ht="50.1" customHeight="1" x14ac:dyDescent="0.25">
      <c r="A58" s="6">
        <v>4.2</v>
      </c>
      <c r="B58" s="180" t="s">
        <v>414</v>
      </c>
      <c r="C58" s="180"/>
    </row>
    <row r="59" spans="1:3" s="59" customFormat="1" ht="50.1" customHeight="1" x14ac:dyDescent="0.2">
      <c r="A59" s="14" t="s">
        <v>27</v>
      </c>
      <c r="B59" s="10" t="s">
        <v>162</v>
      </c>
      <c r="C59" s="129" t="s">
        <v>628</v>
      </c>
    </row>
    <row r="60" spans="1:3" s="59" customFormat="1" ht="50.1" customHeight="1" x14ac:dyDescent="0.2">
      <c r="A60" s="14" t="s">
        <v>28</v>
      </c>
      <c r="B60" s="10" t="s">
        <v>163</v>
      </c>
      <c r="C60" s="129" t="s">
        <v>628</v>
      </c>
    </row>
    <row r="61" spans="1:3" s="59" customFormat="1" ht="50.1" customHeight="1" x14ac:dyDescent="0.2">
      <c r="A61" s="14" t="s">
        <v>165</v>
      </c>
      <c r="B61" s="10" t="s">
        <v>164</v>
      </c>
      <c r="C61" s="129" t="s">
        <v>628</v>
      </c>
    </row>
    <row r="62" spans="1:3" s="59" customFormat="1" ht="26.25" customHeight="1" x14ac:dyDescent="0.2">
      <c r="A62" s="7"/>
      <c r="B62" s="13"/>
      <c r="C62" s="56"/>
    </row>
    <row r="63" spans="1:3" s="59" customFormat="1" ht="50.1" customHeight="1" x14ac:dyDescent="0.25">
      <c r="A63" s="181" t="s">
        <v>166</v>
      </c>
      <c r="B63" s="181"/>
      <c r="C63" s="181"/>
    </row>
    <row r="64" spans="1:3" s="59" customFormat="1" ht="50.1" customHeight="1" x14ac:dyDescent="0.25">
      <c r="A64" s="6">
        <v>5.0999999999999996</v>
      </c>
      <c r="B64" s="180" t="s">
        <v>415</v>
      </c>
      <c r="C64" s="180"/>
    </row>
    <row r="65" spans="1:3" s="59" customFormat="1" ht="50.1" customHeight="1" x14ac:dyDescent="0.2">
      <c r="A65" s="7" t="s">
        <v>74</v>
      </c>
      <c r="B65" s="10" t="s">
        <v>339</v>
      </c>
      <c r="C65" s="129" t="s">
        <v>628</v>
      </c>
    </row>
    <row r="66" spans="1:3" s="59" customFormat="1" ht="50.1" customHeight="1" x14ac:dyDescent="0.2">
      <c r="A66" s="7" t="s">
        <v>75</v>
      </c>
      <c r="B66" s="10" t="s">
        <v>168</v>
      </c>
      <c r="C66" s="129" t="s">
        <v>628</v>
      </c>
    </row>
    <row r="67" spans="1:3" s="59" customFormat="1" ht="50.1" customHeight="1" x14ac:dyDescent="0.2">
      <c r="A67" s="7" t="s">
        <v>76</v>
      </c>
      <c r="B67" s="10" t="s">
        <v>169</v>
      </c>
      <c r="C67" s="129" t="s">
        <v>628</v>
      </c>
    </row>
    <row r="68" spans="1:3" s="59" customFormat="1" ht="50.1" customHeight="1" x14ac:dyDescent="0.25">
      <c r="A68" s="6">
        <v>5.2</v>
      </c>
      <c r="B68" s="180" t="s">
        <v>416</v>
      </c>
      <c r="C68" s="180"/>
    </row>
    <row r="69" spans="1:3" s="59" customFormat="1" ht="50.1" customHeight="1" x14ac:dyDescent="0.2">
      <c r="A69" s="7" t="s">
        <v>77</v>
      </c>
      <c r="B69" s="10" t="s">
        <v>340</v>
      </c>
      <c r="C69" s="129" t="s">
        <v>628</v>
      </c>
    </row>
    <row r="70" spans="1:3" s="59" customFormat="1" ht="50.1" customHeight="1" x14ac:dyDescent="0.2">
      <c r="A70" s="7" t="s">
        <v>78</v>
      </c>
      <c r="B70" s="10" t="s">
        <v>171</v>
      </c>
      <c r="C70" s="129" t="s">
        <v>628</v>
      </c>
    </row>
    <row r="71" spans="1:3" s="59" customFormat="1" ht="50.1" customHeight="1" x14ac:dyDescent="0.2">
      <c r="A71" s="7" t="s">
        <v>79</v>
      </c>
      <c r="B71" s="10" t="s">
        <v>172</v>
      </c>
      <c r="C71" s="129" t="s">
        <v>628</v>
      </c>
    </row>
    <row r="72" spans="1:3" s="59" customFormat="1" ht="50.1" customHeight="1" x14ac:dyDescent="0.25">
      <c r="A72" s="6">
        <v>5.3</v>
      </c>
      <c r="B72" s="180" t="s">
        <v>417</v>
      </c>
      <c r="C72" s="180"/>
    </row>
    <row r="73" spans="1:3" s="59" customFormat="1" ht="50.1" customHeight="1" x14ac:dyDescent="0.2">
      <c r="A73" s="7" t="s">
        <v>80</v>
      </c>
      <c r="B73" s="10" t="s">
        <v>174</v>
      </c>
      <c r="C73" s="129" t="s">
        <v>628</v>
      </c>
    </row>
    <row r="74" spans="1:3" s="59" customFormat="1" ht="50.1" customHeight="1" x14ac:dyDescent="0.2">
      <c r="A74" s="7" t="s">
        <v>81</v>
      </c>
      <c r="B74" s="10" t="s">
        <v>175</v>
      </c>
      <c r="C74" s="129" t="s">
        <v>628</v>
      </c>
    </row>
    <row r="75" spans="1:3" s="59" customFormat="1" ht="50.1" customHeight="1" x14ac:dyDescent="0.2">
      <c r="A75" s="7" t="s">
        <v>82</v>
      </c>
      <c r="B75" s="10" t="s">
        <v>176</v>
      </c>
      <c r="C75" s="129" t="s">
        <v>628</v>
      </c>
    </row>
    <row r="76" spans="1:3" s="59" customFormat="1" ht="50.1" customHeight="1" x14ac:dyDescent="0.25">
      <c r="A76" s="6">
        <v>5.4</v>
      </c>
      <c r="B76" s="180" t="s">
        <v>418</v>
      </c>
      <c r="C76" s="180"/>
    </row>
    <row r="77" spans="1:3" s="59" customFormat="1" ht="50.1" customHeight="1" x14ac:dyDescent="0.2">
      <c r="A77" s="7" t="s">
        <v>83</v>
      </c>
      <c r="B77" s="10" t="s">
        <v>341</v>
      </c>
      <c r="C77" s="129" t="s">
        <v>628</v>
      </c>
    </row>
    <row r="78" spans="1:3" s="59" customFormat="1" ht="50.1" customHeight="1" x14ac:dyDescent="0.2">
      <c r="A78" s="7" t="s">
        <v>84</v>
      </c>
      <c r="B78" s="10" t="s">
        <v>178</v>
      </c>
      <c r="C78" s="129" t="s">
        <v>628</v>
      </c>
    </row>
    <row r="79" spans="1:3" s="59" customFormat="1" ht="50.1" customHeight="1" x14ac:dyDescent="0.2">
      <c r="A79" s="7" t="s">
        <v>85</v>
      </c>
      <c r="B79" s="10" t="s">
        <v>179</v>
      </c>
      <c r="C79" s="129" t="s">
        <v>628</v>
      </c>
    </row>
    <row r="80" spans="1:3" s="59" customFormat="1" ht="23.25" customHeight="1" x14ac:dyDescent="0.2">
      <c r="A80" s="7"/>
      <c r="B80" s="13"/>
      <c r="C80" s="56"/>
    </row>
    <row r="81" spans="1:3" s="59" customFormat="1" ht="50.1" customHeight="1" x14ac:dyDescent="0.25">
      <c r="A81" s="181" t="s">
        <v>29</v>
      </c>
      <c r="B81" s="181"/>
      <c r="C81" s="181"/>
    </row>
    <row r="82" spans="1:3" s="59" customFormat="1" ht="50.1" customHeight="1" x14ac:dyDescent="0.25">
      <c r="A82" s="6">
        <v>6.1</v>
      </c>
      <c r="B82" s="180" t="s">
        <v>419</v>
      </c>
      <c r="C82" s="180"/>
    </row>
    <row r="83" spans="1:3" s="59" customFormat="1" ht="50.1" customHeight="1" x14ac:dyDescent="0.2">
      <c r="A83" s="7" t="s">
        <v>30</v>
      </c>
      <c r="B83" s="10" t="s">
        <v>181</v>
      </c>
      <c r="C83" s="129" t="s">
        <v>628</v>
      </c>
    </row>
    <row r="84" spans="1:3" s="59" customFormat="1" ht="50.1" customHeight="1" x14ac:dyDescent="0.2">
      <c r="A84" s="7" t="s">
        <v>31</v>
      </c>
      <c r="B84" s="10" t="s">
        <v>182</v>
      </c>
      <c r="C84" s="129" t="s">
        <v>628</v>
      </c>
    </row>
    <row r="85" spans="1:3" s="59" customFormat="1" ht="50.1" customHeight="1" x14ac:dyDescent="0.2">
      <c r="A85" s="7" t="s">
        <v>32</v>
      </c>
      <c r="B85" s="10" t="s">
        <v>342</v>
      </c>
      <c r="C85" s="129" t="s">
        <v>628</v>
      </c>
    </row>
    <row r="86" spans="1:3" s="59" customFormat="1" ht="50.1" customHeight="1" x14ac:dyDescent="0.2">
      <c r="A86" s="7" t="s">
        <v>33</v>
      </c>
      <c r="B86" s="10" t="s">
        <v>183</v>
      </c>
      <c r="C86" s="129" t="s">
        <v>628</v>
      </c>
    </row>
    <row r="87" spans="1:3" s="59" customFormat="1" ht="50.1" customHeight="1" x14ac:dyDescent="0.25">
      <c r="A87" s="6">
        <v>6.2</v>
      </c>
      <c r="B87" s="180" t="s">
        <v>420</v>
      </c>
      <c r="C87" s="180"/>
    </row>
    <row r="88" spans="1:3" s="59" customFormat="1" ht="50.1" customHeight="1" x14ac:dyDescent="0.2">
      <c r="A88" s="7" t="s">
        <v>34</v>
      </c>
      <c r="B88" s="10" t="s">
        <v>185</v>
      </c>
      <c r="C88" s="8" t="s">
        <v>628</v>
      </c>
    </row>
    <row r="89" spans="1:3" s="59" customFormat="1" ht="50.1" customHeight="1" x14ac:dyDescent="0.2">
      <c r="A89" s="7" t="s">
        <v>35</v>
      </c>
      <c r="B89" s="10" t="s">
        <v>186</v>
      </c>
      <c r="C89" s="8" t="s">
        <v>628</v>
      </c>
    </row>
    <row r="90" spans="1:3" s="59" customFormat="1" ht="50.1" customHeight="1" x14ac:dyDescent="0.2">
      <c r="A90" s="7" t="s">
        <v>264</v>
      </c>
      <c r="B90" s="10" t="s">
        <v>187</v>
      </c>
      <c r="C90" s="8" t="s">
        <v>628</v>
      </c>
    </row>
    <row r="91" spans="1:3" s="59" customFormat="1" ht="50.1" customHeight="1" x14ac:dyDescent="0.25">
      <c r="A91" s="6">
        <v>6.3</v>
      </c>
      <c r="B91" s="180" t="s">
        <v>421</v>
      </c>
      <c r="C91" s="180"/>
    </row>
    <row r="92" spans="1:3" s="59" customFormat="1" ht="50.1" customHeight="1" x14ac:dyDescent="0.2">
      <c r="A92" s="7" t="s">
        <v>36</v>
      </c>
      <c r="B92" s="10" t="s">
        <v>189</v>
      </c>
      <c r="C92" s="8" t="s">
        <v>628</v>
      </c>
    </row>
    <row r="93" spans="1:3" s="59" customFormat="1" ht="50.1" customHeight="1" x14ac:dyDescent="0.2">
      <c r="A93" s="7" t="s">
        <v>37</v>
      </c>
      <c r="B93" s="10" t="s">
        <v>190</v>
      </c>
      <c r="C93" s="8" t="s">
        <v>628</v>
      </c>
    </row>
    <row r="94" spans="1:3" s="59" customFormat="1" ht="50.1" customHeight="1" x14ac:dyDescent="0.2">
      <c r="A94" s="7" t="s">
        <v>193</v>
      </c>
      <c r="B94" s="10" t="s">
        <v>191</v>
      </c>
      <c r="C94" s="8" t="s">
        <v>628</v>
      </c>
    </row>
    <row r="95" spans="1:3" s="59" customFormat="1" ht="50.1" customHeight="1" x14ac:dyDescent="0.2">
      <c r="A95" s="7" t="s">
        <v>194</v>
      </c>
      <c r="B95" s="10" t="s">
        <v>343</v>
      </c>
      <c r="C95" s="8" t="s">
        <v>628</v>
      </c>
    </row>
    <row r="96" spans="1:3" s="59" customFormat="1" ht="50.1" customHeight="1" x14ac:dyDescent="0.2">
      <c r="A96" s="7" t="s">
        <v>195</v>
      </c>
      <c r="B96" s="10" t="s">
        <v>192</v>
      </c>
      <c r="C96" s="8" t="s">
        <v>628</v>
      </c>
    </row>
    <row r="97" spans="1:3" s="59" customFormat="1" ht="24" customHeight="1" x14ac:dyDescent="0.2">
      <c r="A97" s="7"/>
      <c r="B97" s="13"/>
      <c r="C97" s="56"/>
    </row>
    <row r="98" spans="1:3" s="59" customFormat="1" ht="50.1" customHeight="1" x14ac:dyDescent="0.25">
      <c r="A98" s="181" t="s">
        <v>196</v>
      </c>
      <c r="B98" s="181"/>
      <c r="C98" s="181"/>
    </row>
    <row r="99" spans="1:3" s="59" customFormat="1" ht="50.1" customHeight="1" x14ac:dyDescent="0.25">
      <c r="A99" s="6">
        <v>7.1</v>
      </c>
      <c r="B99" s="180" t="s">
        <v>422</v>
      </c>
      <c r="C99" s="180"/>
    </row>
    <row r="100" spans="1:3" s="59" customFormat="1" ht="50.1" customHeight="1" x14ac:dyDescent="0.2">
      <c r="A100" s="14" t="s">
        <v>38</v>
      </c>
      <c r="B100" s="10" t="s">
        <v>198</v>
      </c>
      <c r="C100" s="8" t="s">
        <v>628</v>
      </c>
    </row>
    <row r="101" spans="1:3" s="59" customFormat="1" ht="50.1" customHeight="1" x14ac:dyDescent="0.2">
      <c r="A101" s="14" t="s">
        <v>39</v>
      </c>
      <c r="B101" s="10" t="s">
        <v>199</v>
      </c>
      <c r="C101" s="129" t="s">
        <v>628</v>
      </c>
    </row>
    <row r="102" spans="1:3" s="59" customFormat="1" ht="50.1" customHeight="1" x14ac:dyDescent="0.2">
      <c r="A102" s="14" t="s">
        <v>40</v>
      </c>
      <c r="B102" s="10" t="s">
        <v>344</v>
      </c>
      <c r="C102" s="129" t="s">
        <v>628</v>
      </c>
    </row>
    <row r="103" spans="1:3" s="59" customFormat="1" ht="50.1" customHeight="1" x14ac:dyDescent="0.2">
      <c r="A103" s="14" t="s">
        <v>41</v>
      </c>
      <c r="B103" s="10" t="s">
        <v>200</v>
      </c>
      <c r="C103" s="129" t="s">
        <v>628</v>
      </c>
    </row>
    <row r="104" spans="1:3" s="59" customFormat="1" ht="50.1" customHeight="1" x14ac:dyDescent="0.25">
      <c r="A104" s="6">
        <v>7.2</v>
      </c>
      <c r="B104" s="180" t="s">
        <v>423</v>
      </c>
      <c r="C104" s="180"/>
    </row>
    <row r="105" spans="1:3" s="59" customFormat="1" ht="50.1" customHeight="1" x14ac:dyDescent="0.2">
      <c r="A105" s="14" t="s">
        <v>42</v>
      </c>
      <c r="B105" s="10" t="s">
        <v>202</v>
      </c>
      <c r="C105" s="129" t="s">
        <v>628</v>
      </c>
    </row>
    <row r="106" spans="1:3" s="59" customFormat="1" ht="50.1" customHeight="1" x14ac:dyDescent="0.2">
      <c r="A106" s="14" t="s">
        <v>43</v>
      </c>
      <c r="B106" s="10" t="s">
        <v>203</v>
      </c>
      <c r="C106" s="129" t="s">
        <v>628</v>
      </c>
    </row>
    <row r="107" spans="1:3" s="59" customFormat="1" ht="50.1" customHeight="1" x14ac:dyDescent="0.2">
      <c r="A107" s="14" t="s">
        <v>205</v>
      </c>
      <c r="B107" s="10" t="s">
        <v>345</v>
      </c>
      <c r="C107" s="129" t="s">
        <v>628</v>
      </c>
    </row>
    <row r="108" spans="1:3" s="59" customFormat="1" ht="50.1" customHeight="1" x14ac:dyDescent="0.2">
      <c r="A108" s="14" t="s">
        <v>206</v>
      </c>
      <c r="B108" s="10" t="s">
        <v>204</v>
      </c>
      <c r="C108" s="129" t="s">
        <v>628</v>
      </c>
    </row>
    <row r="109" spans="1:3" s="59" customFormat="1" ht="24" customHeight="1" x14ac:dyDescent="0.2">
      <c r="A109" s="7"/>
      <c r="B109" s="13"/>
      <c r="C109" s="57"/>
    </row>
    <row r="110" spans="1:3" s="59" customFormat="1" ht="50.1" customHeight="1" x14ac:dyDescent="0.25">
      <c r="A110" s="181" t="s">
        <v>44</v>
      </c>
      <c r="B110" s="181"/>
      <c r="C110" s="181"/>
    </row>
    <row r="111" spans="1:3" s="59" customFormat="1" ht="50.1" customHeight="1" x14ac:dyDescent="0.25">
      <c r="A111" s="6">
        <v>8.1</v>
      </c>
      <c r="B111" s="180" t="s">
        <v>424</v>
      </c>
      <c r="C111" s="180"/>
    </row>
    <row r="112" spans="1:3" s="59" customFormat="1" ht="50.1" customHeight="1" x14ac:dyDescent="0.2">
      <c r="A112" s="14" t="s">
        <v>45</v>
      </c>
      <c r="B112" s="10" t="s">
        <v>208</v>
      </c>
      <c r="C112" s="129" t="s">
        <v>628</v>
      </c>
    </row>
    <row r="113" spans="1:3" s="59" customFormat="1" ht="50.1" customHeight="1" x14ac:dyDescent="0.2">
      <c r="A113" s="14" t="s">
        <v>46</v>
      </c>
      <c r="B113" s="10" t="s">
        <v>209</v>
      </c>
      <c r="C113" s="129" t="s">
        <v>628</v>
      </c>
    </row>
    <row r="114" spans="1:3" s="59" customFormat="1" ht="50.1" customHeight="1" x14ac:dyDescent="0.2">
      <c r="A114" s="14" t="s">
        <v>47</v>
      </c>
      <c r="B114" s="10" t="s">
        <v>210</v>
      </c>
      <c r="C114" s="129" t="s">
        <v>628</v>
      </c>
    </row>
    <row r="115" spans="1:3" s="59" customFormat="1" ht="50.1" customHeight="1" x14ac:dyDescent="0.25">
      <c r="A115" s="6">
        <v>8.1999999999999993</v>
      </c>
      <c r="B115" s="180" t="s">
        <v>425</v>
      </c>
      <c r="C115" s="180"/>
    </row>
    <row r="116" spans="1:3" s="59" customFormat="1" ht="50.1" customHeight="1" x14ac:dyDescent="0.2">
      <c r="A116" s="14" t="s">
        <v>48</v>
      </c>
      <c r="B116" s="10" t="s">
        <v>212</v>
      </c>
      <c r="C116" s="129" t="s">
        <v>628</v>
      </c>
    </row>
    <row r="117" spans="1:3" s="59" customFormat="1" ht="50.1" customHeight="1" x14ac:dyDescent="0.2">
      <c r="A117" s="14" t="s">
        <v>49</v>
      </c>
      <c r="B117" s="10" t="s">
        <v>213</v>
      </c>
      <c r="C117" s="129" t="s">
        <v>628</v>
      </c>
    </row>
    <row r="118" spans="1:3" s="59" customFormat="1" ht="50.1" customHeight="1" x14ac:dyDescent="0.2">
      <c r="A118" s="14" t="s">
        <v>220</v>
      </c>
      <c r="B118" s="10" t="s">
        <v>214</v>
      </c>
      <c r="C118" s="129" t="s">
        <v>628</v>
      </c>
    </row>
    <row r="119" spans="1:3" s="59" customFormat="1" ht="50.1" customHeight="1" x14ac:dyDescent="0.25">
      <c r="A119" s="6">
        <v>8.3000000000000007</v>
      </c>
      <c r="B119" s="180" t="s">
        <v>426</v>
      </c>
      <c r="C119" s="180"/>
    </row>
    <row r="120" spans="1:3" s="59" customFormat="1" ht="50.1" customHeight="1" x14ac:dyDescent="0.2">
      <c r="A120" s="14" t="s">
        <v>50</v>
      </c>
      <c r="B120" s="10" t="s">
        <v>216</v>
      </c>
      <c r="C120" s="8" t="s">
        <v>628</v>
      </c>
    </row>
    <row r="121" spans="1:3" s="59" customFormat="1" ht="50.1" customHeight="1" x14ac:dyDescent="0.2">
      <c r="A121" s="14" t="s">
        <v>51</v>
      </c>
      <c r="B121" s="10" t="s">
        <v>217</v>
      </c>
      <c r="C121" s="8" t="s">
        <v>628</v>
      </c>
    </row>
    <row r="122" spans="1:3" s="59" customFormat="1" ht="50.1" customHeight="1" x14ac:dyDescent="0.2">
      <c r="A122" s="14" t="s">
        <v>52</v>
      </c>
      <c r="B122" s="10" t="s">
        <v>218</v>
      </c>
      <c r="C122" s="8" t="s">
        <v>628</v>
      </c>
    </row>
    <row r="123" spans="1:3" s="59" customFormat="1" ht="50.1" customHeight="1" x14ac:dyDescent="0.2">
      <c r="A123" s="14" t="s">
        <v>221</v>
      </c>
      <c r="B123" s="10" t="s">
        <v>346</v>
      </c>
      <c r="C123" s="8" t="s">
        <v>628</v>
      </c>
    </row>
    <row r="124" spans="1:3" s="59" customFormat="1" ht="50.1" customHeight="1" x14ac:dyDescent="0.2">
      <c r="A124" s="14" t="s">
        <v>222</v>
      </c>
      <c r="B124" s="10" t="s">
        <v>219</v>
      </c>
      <c r="C124" s="8" t="s">
        <v>628</v>
      </c>
    </row>
    <row r="125" spans="1:3" s="59" customFormat="1" ht="50.1" customHeight="1" x14ac:dyDescent="0.25">
      <c r="A125" s="6">
        <v>8.4</v>
      </c>
      <c r="B125" s="180" t="s">
        <v>427</v>
      </c>
      <c r="C125" s="180"/>
    </row>
    <row r="126" spans="1:3" s="59" customFormat="1" ht="50.1" customHeight="1" x14ac:dyDescent="0.2">
      <c r="A126" s="14" t="s">
        <v>53</v>
      </c>
      <c r="B126" s="10" t="s">
        <v>224</v>
      </c>
      <c r="C126" s="8" t="s">
        <v>628</v>
      </c>
    </row>
    <row r="127" spans="1:3" s="59" customFormat="1" ht="50.1" customHeight="1" x14ac:dyDescent="0.2">
      <c r="A127" s="14" t="s">
        <v>54</v>
      </c>
      <c r="B127" s="10" t="s">
        <v>225</v>
      </c>
      <c r="C127" s="129" t="s">
        <v>628</v>
      </c>
    </row>
    <row r="128" spans="1:3" s="59" customFormat="1" ht="50.1" customHeight="1" x14ac:dyDescent="0.2">
      <c r="A128" s="14" t="s">
        <v>55</v>
      </c>
      <c r="B128" s="10" t="s">
        <v>226</v>
      </c>
      <c r="C128" s="129" t="s">
        <v>628</v>
      </c>
    </row>
    <row r="129" spans="1:3" s="59" customFormat="1" ht="50.1" customHeight="1" x14ac:dyDescent="0.2">
      <c r="A129" s="14" t="s">
        <v>228</v>
      </c>
      <c r="B129" s="10" t="s">
        <v>227</v>
      </c>
      <c r="C129" s="129" t="s">
        <v>628</v>
      </c>
    </row>
    <row r="130" spans="1:3" s="59" customFormat="1" ht="50.1" customHeight="1" x14ac:dyDescent="0.2">
      <c r="A130" s="7"/>
      <c r="B130" s="13"/>
      <c r="C130" s="56"/>
    </row>
    <row r="131" spans="1:3" s="59" customFormat="1" ht="50.1" customHeight="1" x14ac:dyDescent="0.25">
      <c r="A131" s="181" t="s">
        <v>56</v>
      </c>
      <c r="B131" s="181"/>
      <c r="C131" s="181"/>
    </row>
    <row r="132" spans="1:3" s="59" customFormat="1" ht="50.1" customHeight="1" x14ac:dyDescent="0.25">
      <c r="A132" s="6">
        <v>9.1</v>
      </c>
      <c r="B132" s="180" t="s">
        <v>428</v>
      </c>
      <c r="C132" s="180"/>
    </row>
    <row r="133" spans="1:3" s="59" customFormat="1" ht="50.1" customHeight="1" x14ac:dyDescent="0.2">
      <c r="A133" s="14" t="s">
        <v>57</v>
      </c>
      <c r="B133" s="10" t="s">
        <v>230</v>
      </c>
      <c r="C133" s="129" t="s">
        <v>628</v>
      </c>
    </row>
    <row r="134" spans="1:3" s="59" customFormat="1" ht="50.1" customHeight="1" x14ac:dyDescent="0.2">
      <c r="A134" s="14" t="s">
        <v>58</v>
      </c>
      <c r="B134" s="10" t="s">
        <v>347</v>
      </c>
      <c r="C134" s="129" t="s">
        <v>628</v>
      </c>
    </row>
    <row r="135" spans="1:3" s="59" customFormat="1" ht="50.1" customHeight="1" x14ac:dyDescent="0.2">
      <c r="A135" s="14" t="s">
        <v>59</v>
      </c>
      <c r="B135" s="10" t="s">
        <v>231</v>
      </c>
      <c r="C135" s="129" t="s">
        <v>628</v>
      </c>
    </row>
    <row r="136" spans="1:3" s="59" customFormat="1" ht="50.1" customHeight="1" x14ac:dyDescent="0.2">
      <c r="A136" s="14" t="s">
        <v>60</v>
      </c>
      <c r="B136" s="10" t="s">
        <v>232</v>
      </c>
      <c r="C136" s="129" t="s">
        <v>628</v>
      </c>
    </row>
    <row r="137" spans="1:3" s="59" customFormat="1" ht="50.1" customHeight="1" x14ac:dyDescent="0.25">
      <c r="A137" s="6">
        <v>9.1999999999999993</v>
      </c>
      <c r="B137" s="180" t="s">
        <v>429</v>
      </c>
      <c r="C137" s="180"/>
    </row>
    <row r="138" spans="1:3" s="59" customFormat="1" ht="50.1" customHeight="1" x14ac:dyDescent="0.2">
      <c r="A138" s="14" t="s">
        <v>61</v>
      </c>
      <c r="B138" s="10" t="s">
        <v>234</v>
      </c>
      <c r="C138" s="8" t="s">
        <v>628</v>
      </c>
    </row>
    <row r="139" spans="1:3" s="59" customFormat="1" ht="50.1" customHeight="1" x14ac:dyDescent="0.2">
      <c r="A139" s="14" t="s">
        <v>62</v>
      </c>
      <c r="B139" s="10" t="s">
        <v>235</v>
      </c>
      <c r="C139" s="8" t="s">
        <v>628</v>
      </c>
    </row>
    <row r="140" spans="1:3" s="59" customFormat="1" ht="50.1" customHeight="1" x14ac:dyDescent="0.2">
      <c r="A140" s="14" t="s">
        <v>63</v>
      </c>
      <c r="B140" s="10" t="s">
        <v>236</v>
      </c>
      <c r="C140" s="8" t="s">
        <v>628</v>
      </c>
    </row>
    <row r="141" spans="1:3" s="59" customFormat="1" ht="50.1" customHeight="1" x14ac:dyDescent="0.2">
      <c r="A141" s="14" t="s">
        <v>237</v>
      </c>
      <c r="B141" s="10" t="s">
        <v>348</v>
      </c>
      <c r="C141" s="8" t="s">
        <v>628</v>
      </c>
    </row>
    <row r="142" spans="1:3" s="59" customFormat="1" ht="50.1" customHeight="1" x14ac:dyDescent="0.2">
      <c r="A142" s="14" t="s">
        <v>238</v>
      </c>
      <c r="B142" s="10" t="s">
        <v>349</v>
      </c>
      <c r="C142" s="8" t="s">
        <v>628</v>
      </c>
    </row>
    <row r="143" spans="1:3" s="59" customFormat="1" ht="50.1" customHeight="1" x14ac:dyDescent="0.25">
      <c r="A143" s="6">
        <v>9.3000000000000007</v>
      </c>
      <c r="B143" s="180" t="s">
        <v>430</v>
      </c>
      <c r="C143" s="180"/>
    </row>
    <row r="144" spans="1:3" s="59" customFormat="1" ht="50.1" customHeight="1" x14ac:dyDescent="0.2">
      <c r="A144" s="14" t="s">
        <v>64</v>
      </c>
      <c r="B144" s="10" t="s">
        <v>240</v>
      </c>
      <c r="C144" s="8" t="s">
        <v>628</v>
      </c>
    </row>
    <row r="145" spans="1:3" s="59" customFormat="1" ht="50.1" customHeight="1" x14ac:dyDescent="0.2">
      <c r="A145" s="14" t="s">
        <v>65</v>
      </c>
      <c r="B145" s="10" t="s">
        <v>241</v>
      </c>
      <c r="C145" s="8" t="s">
        <v>628</v>
      </c>
    </row>
    <row r="146" spans="1:3" s="59" customFormat="1" ht="50.1" customHeight="1" x14ac:dyDescent="0.2">
      <c r="A146" s="14" t="s">
        <v>66</v>
      </c>
      <c r="B146" s="10" t="s">
        <v>242</v>
      </c>
      <c r="C146" s="8" t="s">
        <v>628</v>
      </c>
    </row>
    <row r="147" spans="1:3" s="59" customFormat="1" ht="50.1" customHeight="1" x14ac:dyDescent="0.2">
      <c r="A147" s="14" t="s">
        <v>244</v>
      </c>
      <c r="B147" s="10" t="s">
        <v>243</v>
      </c>
      <c r="C147" s="8" t="s">
        <v>628</v>
      </c>
    </row>
    <row r="148" spans="1:3" s="59" customFormat="1" ht="50.1" customHeight="1" x14ac:dyDescent="0.2">
      <c r="A148" s="7"/>
      <c r="B148" s="12"/>
      <c r="C148" s="56"/>
    </row>
    <row r="149" spans="1:3" s="59" customFormat="1" ht="50.1" customHeight="1" x14ac:dyDescent="0.25">
      <c r="A149" s="181" t="s">
        <v>67</v>
      </c>
      <c r="B149" s="181"/>
      <c r="C149" s="181"/>
    </row>
    <row r="150" spans="1:3" s="59" customFormat="1" ht="50.1" customHeight="1" x14ac:dyDescent="0.25">
      <c r="A150" s="6">
        <v>10.1</v>
      </c>
      <c r="B150" s="180" t="s">
        <v>431</v>
      </c>
      <c r="C150" s="180"/>
    </row>
    <row r="151" spans="1:3" s="59" customFormat="1" ht="50.1" customHeight="1" x14ac:dyDescent="0.2">
      <c r="A151" s="14" t="s">
        <v>68</v>
      </c>
      <c r="B151" s="10" t="s">
        <v>246</v>
      </c>
      <c r="C151" s="129" t="s">
        <v>628</v>
      </c>
    </row>
    <row r="152" spans="1:3" s="59" customFormat="1" ht="50.1" customHeight="1" x14ac:dyDescent="0.2">
      <c r="A152" s="14" t="s">
        <v>69</v>
      </c>
      <c r="B152" s="10" t="s">
        <v>247</v>
      </c>
      <c r="C152" s="129" t="s">
        <v>628</v>
      </c>
    </row>
    <row r="153" spans="1:3" s="59" customFormat="1" ht="50.1" customHeight="1" x14ac:dyDescent="0.2">
      <c r="A153" s="14" t="s">
        <v>250</v>
      </c>
      <c r="B153" s="10" t="s">
        <v>248</v>
      </c>
      <c r="C153" s="129" t="s">
        <v>628</v>
      </c>
    </row>
    <row r="154" spans="1:3" s="59" customFormat="1" ht="50.1" customHeight="1" x14ac:dyDescent="0.2">
      <c r="A154" s="14" t="s">
        <v>251</v>
      </c>
      <c r="B154" s="10" t="s">
        <v>249</v>
      </c>
      <c r="C154" s="129" t="s">
        <v>628</v>
      </c>
    </row>
    <row r="155" spans="1:3" s="66" customFormat="1" ht="50.1" customHeight="1" x14ac:dyDescent="0.25">
      <c r="A155" s="6">
        <v>10.199999999999999</v>
      </c>
      <c r="B155" s="180" t="s">
        <v>432</v>
      </c>
      <c r="C155" s="180"/>
    </row>
    <row r="156" spans="1:3" s="66" customFormat="1" ht="50.1" customHeight="1" x14ac:dyDescent="0.2">
      <c r="A156" s="14" t="s">
        <v>70</v>
      </c>
      <c r="B156" s="10" t="s">
        <v>253</v>
      </c>
      <c r="C156" s="129" t="s">
        <v>628</v>
      </c>
    </row>
    <row r="157" spans="1:3" s="66" customFormat="1" ht="50.1" customHeight="1" x14ac:dyDescent="0.2">
      <c r="A157" s="14" t="s">
        <v>71</v>
      </c>
      <c r="B157" s="10" t="s">
        <v>254</v>
      </c>
      <c r="C157" s="129" t="s">
        <v>628</v>
      </c>
    </row>
    <row r="158" spans="1:3" s="66" customFormat="1" ht="50.1" customHeight="1" x14ac:dyDescent="0.2">
      <c r="A158" s="14" t="s">
        <v>256</v>
      </c>
      <c r="B158" s="10" t="s">
        <v>255</v>
      </c>
      <c r="C158" s="129" t="s">
        <v>628</v>
      </c>
    </row>
    <row r="159" spans="1:3" s="66" customFormat="1" ht="50.1" customHeight="1" x14ac:dyDescent="0.25">
      <c r="A159" s="6">
        <v>10.3</v>
      </c>
      <c r="B159" s="180" t="s">
        <v>433</v>
      </c>
      <c r="C159" s="180"/>
    </row>
    <row r="160" spans="1:3" s="59" customFormat="1" ht="50.1" customHeight="1" x14ac:dyDescent="0.2">
      <c r="A160" s="14" t="s">
        <v>72</v>
      </c>
      <c r="B160" s="10" t="s">
        <v>258</v>
      </c>
      <c r="C160" s="129" t="s">
        <v>628</v>
      </c>
    </row>
    <row r="161" spans="1:3" s="59" customFormat="1" ht="50.1" customHeight="1" x14ac:dyDescent="0.2">
      <c r="A161" s="14" t="s">
        <v>73</v>
      </c>
      <c r="B161" s="10" t="s">
        <v>259</v>
      </c>
      <c r="C161" s="129" t="s">
        <v>628</v>
      </c>
    </row>
    <row r="162" spans="1:3" s="59" customFormat="1" ht="50.1" customHeight="1" x14ac:dyDescent="0.2">
      <c r="A162" s="14" t="s">
        <v>262</v>
      </c>
      <c r="B162" s="10" t="s">
        <v>260</v>
      </c>
      <c r="C162" s="129" t="s">
        <v>628</v>
      </c>
    </row>
    <row r="163" spans="1:3" s="59" customFormat="1" ht="50.1" customHeight="1" x14ac:dyDescent="0.2">
      <c r="A163" s="14" t="s">
        <v>263</v>
      </c>
      <c r="B163" s="10" t="s">
        <v>261</v>
      </c>
      <c r="C163" s="129" t="s">
        <v>628</v>
      </c>
    </row>
    <row r="164" spans="1:3" ht="15" x14ac:dyDescent="0.2">
      <c r="B164" s="2"/>
    </row>
    <row r="165" spans="1:3" ht="15" x14ac:dyDescent="0.2">
      <c r="B165" s="2"/>
    </row>
    <row r="166" spans="1:3" ht="15" x14ac:dyDescent="0.2">
      <c r="B166" s="2"/>
    </row>
    <row r="167" spans="1:3" ht="15" x14ac:dyDescent="0.2">
      <c r="B167" s="2"/>
    </row>
    <row r="168" spans="1:3" ht="15" x14ac:dyDescent="0.2">
      <c r="B168" s="2"/>
    </row>
    <row r="169" spans="1:3" ht="15" x14ac:dyDescent="0.2">
      <c r="B169" s="2"/>
    </row>
  </sheetData>
  <sheetProtection password="E833" sheet="1" objects="1" scenarios="1"/>
  <protectedRanges>
    <protectedRange sqref="B2:B3" name="Range20"/>
    <protectedRange sqref="C9:C11" name="PS 1.1"/>
    <protectedRange sqref="C13:C15" name="PS 1.2"/>
    <protectedRange sqref="C17:C18" name="PS 1.3"/>
    <protectedRange sqref="C22:C24" name="PS 2.1"/>
    <protectedRange sqref="C26:C31" name="PS 2.2"/>
    <protectedRange sqref="C33:C36" name="PS 2.3"/>
    <protectedRange sqref="C40:C42" name="PS 3.1"/>
    <protectedRange sqref="C44:C46" name="PS 3.2"/>
    <protectedRange sqref="C48:C50" name="PS 3.3"/>
    <protectedRange sqref="C54:C57 C59:C61" name="PS 4.1"/>
    <protectedRange sqref="C65:C67 C69:C71 C73:C75 C77:C79" name="PS 5.1"/>
    <protectedRange sqref="C83:C86 C88:C89 C92:C93" name="PS 6.1"/>
    <protectedRange sqref="C90 C94" name="PS 6.2"/>
    <protectedRange sqref="C95:C96" name="PS 6.3"/>
    <protectedRange sqref="C100:C103 C105:C108" name="PS 7.1"/>
    <protectedRange sqref="C112:C114 C116:C118 C120:C122" name="PS 8.1"/>
    <protectedRange sqref="C123:C124" name="PS 8.3"/>
    <protectedRange sqref="C126:C129 C133:C136 C138:C141 C144:C146 C151:C154 C156:C158 C160:C163" name="PS 8.4"/>
    <protectedRange sqref="C142 C147" name="PS 9.2"/>
  </protectedRanges>
  <mergeCells count="45">
    <mergeCell ref="A20:C20"/>
    <mergeCell ref="B155:C155"/>
    <mergeCell ref="B159:C159"/>
    <mergeCell ref="B64:C64"/>
    <mergeCell ref="B68:C68"/>
    <mergeCell ref="B72:C72"/>
    <mergeCell ref="B76:C76"/>
    <mergeCell ref="A131:C131"/>
    <mergeCell ref="B143:C143"/>
    <mergeCell ref="A149:C149"/>
    <mergeCell ref="B132:C132"/>
    <mergeCell ref="B104:C104"/>
    <mergeCell ref="A81:C81"/>
    <mergeCell ref="A98:C98"/>
    <mergeCell ref="B82:C82"/>
    <mergeCell ref="B87:C87"/>
    <mergeCell ref="B150:C150"/>
    <mergeCell ref="B137:C137"/>
    <mergeCell ref="B111:C111"/>
    <mergeCell ref="A52:C52"/>
    <mergeCell ref="A63:C63"/>
    <mergeCell ref="B53:C53"/>
    <mergeCell ref="B58:C58"/>
    <mergeCell ref="B99:C99"/>
    <mergeCell ref="A110:C110"/>
    <mergeCell ref="B115:C115"/>
    <mergeCell ref="B119:C119"/>
    <mergeCell ref="B125:C125"/>
    <mergeCell ref="B91:C91"/>
    <mergeCell ref="A1:C1"/>
    <mergeCell ref="B47:C47"/>
    <mergeCell ref="A38:C38"/>
    <mergeCell ref="B8:C8"/>
    <mergeCell ref="B12:C12"/>
    <mergeCell ref="B16:C16"/>
    <mergeCell ref="B21:C21"/>
    <mergeCell ref="B25:C25"/>
    <mergeCell ref="B32:C32"/>
    <mergeCell ref="B2:C2"/>
    <mergeCell ref="B3:C3"/>
    <mergeCell ref="B39:C39"/>
    <mergeCell ref="B43:C43"/>
    <mergeCell ref="A4:C4"/>
    <mergeCell ref="A5:C5"/>
    <mergeCell ref="A7:C7"/>
  </mergeCells>
  <dataValidations count="2">
    <dataValidation type="list" allowBlank="1" showInputMessage="1" showErrorMessage="1" sqref="C109 C51">
      <formula1>$I$10:$I$14</formula1>
    </dataValidation>
    <dataValidation type="list" allowBlank="1" showInputMessage="1" showErrorMessage="1" sqref="C120:C124 C144:C147 C151:C154 C13:C15 C9:C11 C17:C18 C22:C24 C26:C31 C33:C36 C40:C42 C44:C46 C48:C50 C156:C158 C65:C67 C59:C61 C54:C57 C69:C71 C73:C75 C83:C86 C77:C79 C88:C90 C92:C96 C112:C114 C100:C103 C105:C108 C116:C118 C126:C129 C133:C136 C138:C142 C160:C163">
      <formula1>"SELECT,0,25,50,75,100"</formula1>
    </dataValidation>
  </dataValidations>
  <pageMargins left="0.7" right="0.7" top="0.75" bottom="0.75" header="0.3" footer="0.3"/>
  <pageSetup scale="8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23E91"/>
    <pageSetUpPr autoPageBreaks="0" fitToPage="1"/>
  </sheetPr>
  <dimension ref="A1:E89"/>
  <sheetViews>
    <sheetView zoomScale="80" zoomScaleNormal="80" zoomScaleSheetLayoutView="90" zoomScalePageLayoutView="60" workbookViewId="0">
      <selection activeCell="D95" sqref="D95"/>
    </sheetView>
  </sheetViews>
  <sheetFormatPr defaultRowHeight="15" x14ac:dyDescent="0.25"/>
  <cols>
    <col min="1" max="1" width="30.5703125" style="133" customWidth="1"/>
    <col min="2" max="2" width="33.28515625" style="134" customWidth="1"/>
    <col min="3" max="4" width="35.28515625" style="132" customWidth="1"/>
    <col min="5" max="16384" width="9.140625" style="132"/>
  </cols>
  <sheetData>
    <row r="1" spans="1:5" ht="43.5" customHeight="1" x14ac:dyDescent="0.25">
      <c r="A1" s="191"/>
      <c r="B1" s="191"/>
      <c r="C1" s="191"/>
      <c r="D1" s="191"/>
    </row>
    <row r="2" spans="1:5" ht="24.75" customHeight="1" x14ac:dyDescent="0.25">
      <c r="A2" s="193" t="s">
        <v>389</v>
      </c>
      <c r="B2" s="193"/>
      <c r="C2" s="193"/>
      <c r="D2" s="193"/>
    </row>
    <row r="3" spans="1:5" ht="25.5" customHeight="1" x14ac:dyDescent="0.25">
      <c r="A3" s="192" t="s">
        <v>604</v>
      </c>
      <c r="B3" s="192"/>
      <c r="C3" s="192"/>
      <c r="D3" s="192"/>
    </row>
    <row r="4" spans="1:5" ht="3" hidden="1" customHeight="1" x14ac:dyDescent="0.25"/>
    <row r="5" spans="1:5" ht="23.25" customHeight="1" x14ac:dyDescent="0.25">
      <c r="A5" s="196" t="s">
        <v>0</v>
      </c>
      <c r="B5" s="196"/>
      <c r="C5" s="196"/>
      <c r="D5" s="196"/>
    </row>
    <row r="6" spans="1:5" ht="45" x14ac:dyDescent="0.25">
      <c r="A6" s="131" t="s">
        <v>350</v>
      </c>
      <c r="B6" s="131" t="s">
        <v>351</v>
      </c>
      <c r="C6" s="131" t="s">
        <v>352</v>
      </c>
      <c r="D6" s="131" t="s">
        <v>353</v>
      </c>
    </row>
    <row r="7" spans="1:5" ht="15.75" customHeight="1" x14ac:dyDescent="0.25">
      <c r="A7" s="135">
        <v>1.1000000000000001</v>
      </c>
      <c r="B7" s="194" t="s">
        <v>354</v>
      </c>
      <c r="C7" s="194"/>
      <c r="D7" s="195"/>
    </row>
    <row r="8" spans="1:5" s="130" customFormat="1" ht="399.95" customHeight="1" x14ac:dyDescent="0.25">
      <c r="A8" s="161"/>
      <c r="B8" s="162"/>
      <c r="C8" s="169"/>
      <c r="D8" s="169"/>
      <c r="E8" s="139"/>
    </row>
    <row r="9" spans="1:5" x14ac:dyDescent="0.25">
      <c r="A9" s="136">
        <v>1.2</v>
      </c>
      <c r="B9" s="194" t="s">
        <v>120</v>
      </c>
      <c r="C9" s="194"/>
      <c r="D9" s="195"/>
      <c r="E9" s="143"/>
    </row>
    <row r="10" spans="1:5" s="130" customFormat="1" ht="399.95" customHeight="1" x14ac:dyDescent="0.25">
      <c r="A10" s="161"/>
      <c r="B10" s="170"/>
      <c r="C10" s="171"/>
      <c r="D10" s="171"/>
      <c r="E10" s="139"/>
    </row>
    <row r="11" spans="1:5" x14ac:dyDescent="0.25">
      <c r="A11" s="136">
        <v>1.3</v>
      </c>
      <c r="B11" s="194" t="s">
        <v>122</v>
      </c>
      <c r="C11" s="194"/>
      <c r="D11" s="195"/>
    </row>
    <row r="12" spans="1:5" s="130" customFormat="1" ht="399.95" customHeight="1" x14ac:dyDescent="0.25">
      <c r="A12" s="161"/>
      <c r="B12" s="170"/>
      <c r="C12" s="171"/>
      <c r="D12" s="171"/>
    </row>
    <row r="13" spans="1:5" ht="25.5" customHeight="1" x14ac:dyDescent="0.25">
      <c r="A13" s="186" t="s">
        <v>9</v>
      </c>
      <c r="B13" s="187"/>
      <c r="C13" s="187"/>
      <c r="D13" s="188"/>
    </row>
    <row r="14" spans="1:5" ht="45" x14ac:dyDescent="0.25">
      <c r="A14" s="131" t="s">
        <v>350</v>
      </c>
      <c r="B14" s="131" t="s">
        <v>351</v>
      </c>
      <c r="C14" s="131" t="s">
        <v>352</v>
      </c>
      <c r="D14" s="131" t="s">
        <v>353</v>
      </c>
    </row>
    <row r="15" spans="1:5" ht="21" customHeight="1" x14ac:dyDescent="0.25">
      <c r="A15" s="136">
        <v>2.1</v>
      </c>
      <c r="B15" s="194" t="s">
        <v>125</v>
      </c>
      <c r="C15" s="194"/>
      <c r="D15" s="195"/>
    </row>
    <row r="16" spans="1:5" s="163" customFormat="1" ht="399.95" customHeight="1" x14ac:dyDescent="0.25">
      <c r="A16" s="161"/>
      <c r="B16" s="170"/>
      <c r="C16" s="171"/>
      <c r="D16" s="171"/>
    </row>
    <row r="17" spans="1:4" x14ac:dyDescent="0.25">
      <c r="A17" s="136">
        <v>2.2000000000000002</v>
      </c>
      <c r="B17" s="194" t="s">
        <v>129</v>
      </c>
      <c r="C17" s="194"/>
      <c r="D17" s="195"/>
    </row>
    <row r="18" spans="1:4" s="163" customFormat="1" ht="399.95" customHeight="1" x14ac:dyDescent="0.25">
      <c r="A18" s="161"/>
      <c r="B18" s="170"/>
      <c r="C18" s="171"/>
      <c r="D18" s="171"/>
    </row>
    <row r="19" spans="1:4" x14ac:dyDescent="0.25">
      <c r="A19" s="136">
        <v>2.2999999999999998</v>
      </c>
      <c r="B19" s="194" t="s">
        <v>137</v>
      </c>
      <c r="C19" s="194"/>
      <c r="D19" s="195"/>
    </row>
    <row r="20" spans="1:4" s="130" customFormat="1" ht="399.95" customHeight="1" x14ac:dyDescent="0.25">
      <c r="A20" s="161"/>
      <c r="B20" s="170"/>
      <c r="C20" s="171"/>
      <c r="D20" s="171"/>
    </row>
    <row r="21" spans="1:4" ht="18" x14ac:dyDescent="0.25">
      <c r="A21" s="186" t="s">
        <v>17</v>
      </c>
      <c r="B21" s="187"/>
      <c r="C21" s="187"/>
      <c r="D21" s="188"/>
    </row>
    <row r="22" spans="1:4" ht="45" x14ac:dyDescent="0.25">
      <c r="A22" s="131" t="s">
        <v>350</v>
      </c>
      <c r="B22" s="131" t="s">
        <v>351</v>
      </c>
      <c r="C22" s="131" t="s">
        <v>352</v>
      </c>
      <c r="D22" s="131" t="s">
        <v>353</v>
      </c>
    </row>
    <row r="23" spans="1:4" x14ac:dyDescent="0.25">
      <c r="A23" s="136">
        <v>3.1</v>
      </c>
      <c r="B23" s="194" t="s">
        <v>144</v>
      </c>
      <c r="C23" s="194"/>
      <c r="D23" s="195"/>
    </row>
    <row r="24" spans="1:4" ht="399.95" customHeight="1" x14ac:dyDescent="0.25">
      <c r="A24" s="161"/>
      <c r="B24" s="170"/>
      <c r="C24" s="171"/>
      <c r="D24" s="171"/>
    </row>
    <row r="25" spans="1:4" x14ac:dyDescent="0.25">
      <c r="A25" s="137">
        <v>3.2</v>
      </c>
      <c r="B25" s="189" t="s">
        <v>147</v>
      </c>
      <c r="C25" s="189"/>
      <c r="D25" s="190"/>
    </row>
    <row r="26" spans="1:4" ht="399.95" customHeight="1" x14ac:dyDescent="0.25">
      <c r="A26" s="161"/>
      <c r="B26" s="170"/>
      <c r="C26" s="171"/>
      <c r="D26" s="171"/>
    </row>
    <row r="27" spans="1:4" x14ac:dyDescent="0.25">
      <c r="A27" s="137">
        <v>3.3</v>
      </c>
      <c r="B27" s="189" t="s">
        <v>151</v>
      </c>
      <c r="C27" s="189"/>
      <c r="D27" s="190"/>
    </row>
    <row r="28" spans="1:4" ht="399.95" customHeight="1" x14ac:dyDescent="0.25">
      <c r="A28" s="161"/>
      <c r="B28" s="170"/>
      <c r="C28" s="171"/>
      <c r="D28" s="171"/>
    </row>
    <row r="29" spans="1:4" ht="18" x14ac:dyDescent="0.25">
      <c r="A29" s="186" t="s">
        <v>154</v>
      </c>
      <c r="B29" s="187"/>
      <c r="C29" s="187"/>
      <c r="D29" s="188"/>
    </row>
    <row r="30" spans="1:4" ht="45" x14ac:dyDescent="0.25">
      <c r="A30" s="131" t="s">
        <v>350</v>
      </c>
      <c r="B30" s="131" t="s">
        <v>351</v>
      </c>
      <c r="C30" s="131" t="s">
        <v>352</v>
      </c>
      <c r="D30" s="131" t="s">
        <v>353</v>
      </c>
    </row>
    <row r="31" spans="1:4" x14ac:dyDescent="0.25">
      <c r="A31" s="137">
        <v>4.0999999999999996</v>
      </c>
      <c r="B31" s="189" t="s">
        <v>155</v>
      </c>
      <c r="C31" s="189"/>
      <c r="D31" s="190"/>
    </row>
    <row r="32" spans="1:4" ht="399.95" customHeight="1" x14ac:dyDescent="0.25">
      <c r="A32" s="161"/>
      <c r="B32" s="170"/>
      <c r="C32" s="171"/>
      <c r="D32" s="171"/>
    </row>
    <row r="33" spans="1:4" x14ac:dyDescent="0.25">
      <c r="A33" s="137">
        <v>4.2</v>
      </c>
      <c r="B33" s="189" t="s">
        <v>161</v>
      </c>
      <c r="C33" s="189"/>
      <c r="D33" s="190"/>
    </row>
    <row r="34" spans="1:4" ht="399.95" customHeight="1" x14ac:dyDescent="0.25">
      <c r="A34" s="161"/>
      <c r="B34" s="170"/>
      <c r="C34" s="171"/>
      <c r="D34" s="171"/>
    </row>
    <row r="35" spans="1:4" ht="18" x14ac:dyDescent="0.25">
      <c r="A35" s="186" t="s">
        <v>166</v>
      </c>
      <c r="B35" s="187"/>
      <c r="C35" s="187"/>
      <c r="D35" s="188"/>
    </row>
    <row r="36" spans="1:4" ht="45" x14ac:dyDescent="0.25">
      <c r="A36" s="131" t="s">
        <v>350</v>
      </c>
      <c r="B36" s="131" t="s">
        <v>351</v>
      </c>
      <c r="C36" s="131" t="s">
        <v>352</v>
      </c>
      <c r="D36" s="131" t="s">
        <v>353</v>
      </c>
    </row>
    <row r="37" spans="1:4" x14ac:dyDescent="0.25">
      <c r="A37" s="137">
        <v>5.0999999999999996</v>
      </c>
      <c r="B37" s="189" t="s">
        <v>167</v>
      </c>
      <c r="C37" s="189"/>
      <c r="D37" s="190"/>
    </row>
    <row r="38" spans="1:4" ht="399.95" customHeight="1" x14ac:dyDescent="0.25">
      <c r="A38" s="161"/>
      <c r="B38" s="170"/>
      <c r="C38" s="171"/>
      <c r="D38" s="171"/>
    </row>
    <row r="39" spans="1:4" x14ac:dyDescent="0.25">
      <c r="A39" s="137">
        <v>5.2</v>
      </c>
      <c r="B39" s="189" t="s">
        <v>170</v>
      </c>
      <c r="C39" s="189"/>
      <c r="D39" s="190"/>
    </row>
    <row r="40" spans="1:4" ht="399.95" customHeight="1" x14ac:dyDescent="0.25">
      <c r="A40" s="161"/>
      <c r="B40" s="170"/>
      <c r="C40" s="171"/>
      <c r="D40" s="171"/>
    </row>
    <row r="41" spans="1:4" x14ac:dyDescent="0.25">
      <c r="A41" s="137">
        <v>5.3</v>
      </c>
      <c r="B41" s="189" t="s">
        <v>173</v>
      </c>
      <c r="C41" s="189"/>
      <c r="D41" s="190"/>
    </row>
    <row r="42" spans="1:4" ht="399.95" customHeight="1" x14ac:dyDescent="0.25">
      <c r="A42" s="161"/>
      <c r="B42" s="170"/>
      <c r="C42" s="171"/>
      <c r="D42" s="171"/>
    </row>
    <row r="43" spans="1:4" x14ac:dyDescent="0.25">
      <c r="A43" s="137">
        <v>5.4</v>
      </c>
      <c r="B43" s="189" t="s">
        <v>177</v>
      </c>
      <c r="C43" s="189"/>
      <c r="D43" s="190"/>
    </row>
    <row r="44" spans="1:4" s="165" customFormat="1" ht="399.95" customHeight="1" x14ac:dyDescent="0.25">
      <c r="A44" s="161"/>
      <c r="B44" s="170"/>
      <c r="C44" s="171"/>
      <c r="D44" s="171"/>
    </row>
    <row r="45" spans="1:4" ht="18" x14ac:dyDescent="0.25">
      <c r="A45" s="186" t="s">
        <v>29</v>
      </c>
      <c r="B45" s="187"/>
      <c r="C45" s="187"/>
      <c r="D45" s="188"/>
    </row>
    <row r="46" spans="1:4" ht="45" x14ac:dyDescent="0.25">
      <c r="A46" s="131" t="s">
        <v>350</v>
      </c>
      <c r="B46" s="131" t="s">
        <v>351</v>
      </c>
      <c r="C46" s="131" t="s">
        <v>352</v>
      </c>
      <c r="D46" s="131" t="s">
        <v>353</v>
      </c>
    </row>
    <row r="47" spans="1:4" x14ac:dyDescent="0.25">
      <c r="A47" s="137">
        <v>6.1</v>
      </c>
      <c r="B47" s="189" t="s">
        <v>180</v>
      </c>
      <c r="C47" s="189"/>
      <c r="D47" s="190"/>
    </row>
    <row r="48" spans="1:4" s="164" customFormat="1" ht="399.95" customHeight="1" x14ac:dyDescent="0.25">
      <c r="A48" s="161"/>
      <c r="B48" s="170"/>
      <c r="C48" s="171"/>
      <c r="D48" s="171"/>
    </row>
    <row r="49" spans="1:4" ht="20.25" customHeight="1" x14ac:dyDescent="0.25">
      <c r="A49" s="137">
        <v>6.2</v>
      </c>
      <c r="B49" s="189" t="s">
        <v>184</v>
      </c>
      <c r="C49" s="189"/>
      <c r="D49" s="190"/>
    </row>
    <row r="50" spans="1:4" s="164" customFormat="1" ht="399.95" customHeight="1" x14ac:dyDescent="0.25">
      <c r="A50" s="161"/>
      <c r="B50" s="170"/>
      <c r="C50" s="171"/>
      <c r="D50" s="171"/>
    </row>
    <row r="51" spans="1:4" x14ac:dyDescent="0.25">
      <c r="A51" s="137">
        <v>6.3</v>
      </c>
      <c r="B51" s="189" t="s">
        <v>188</v>
      </c>
      <c r="C51" s="189"/>
      <c r="D51" s="190"/>
    </row>
    <row r="52" spans="1:4" ht="399.95" customHeight="1" x14ac:dyDescent="0.25">
      <c r="A52" s="161"/>
      <c r="B52" s="170"/>
      <c r="C52" s="171"/>
      <c r="D52" s="171"/>
    </row>
    <row r="53" spans="1:4" ht="37.5" customHeight="1" x14ac:dyDescent="0.25">
      <c r="A53" s="186" t="s">
        <v>196</v>
      </c>
      <c r="B53" s="187"/>
      <c r="C53" s="187"/>
      <c r="D53" s="188"/>
    </row>
    <row r="54" spans="1:4" ht="45" x14ac:dyDescent="0.25">
      <c r="A54" s="131" t="s">
        <v>350</v>
      </c>
      <c r="B54" s="131" t="s">
        <v>351</v>
      </c>
      <c r="C54" s="131" t="s">
        <v>352</v>
      </c>
      <c r="D54" s="131" t="s">
        <v>353</v>
      </c>
    </row>
    <row r="55" spans="1:4" x14ac:dyDescent="0.25">
      <c r="A55" s="137">
        <v>7.1</v>
      </c>
      <c r="B55" s="189" t="s">
        <v>197</v>
      </c>
      <c r="C55" s="189"/>
      <c r="D55" s="190"/>
    </row>
    <row r="56" spans="1:4" ht="399.95" customHeight="1" x14ac:dyDescent="0.25">
      <c r="A56" s="161"/>
      <c r="B56" s="170"/>
      <c r="C56" s="171"/>
      <c r="D56" s="171"/>
    </row>
    <row r="57" spans="1:4" x14ac:dyDescent="0.25">
      <c r="A57" s="137">
        <v>7.2</v>
      </c>
      <c r="B57" s="189" t="s">
        <v>201</v>
      </c>
      <c r="C57" s="189"/>
      <c r="D57" s="190"/>
    </row>
    <row r="58" spans="1:4" ht="399.95" customHeight="1" x14ac:dyDescent="0.25">
      <c r="A58" s="161"/>
      <c r="B58" s="170"/>
      <c r="C58" s="171"/>
      <c r="D58" s="171"/>
    </row>
    <row r="59" spans="1:4" ht="18" x14ac:dyDescent="0.25">
      <c r="A59" s="186" t="s">
        <v>44</v>
      </c>
      <c r="B59" s="187"/>
      <c r="C59" s="187"/>
      <c r="D59" s="188"/>
    </row>
    <row r="60" spans="1:4" ht="45" x14ac:dyDescent="0.25">
      <c r="A60" s="131" t="s">
        <v>350</v>
      </c>
      <c r="B60" s="131" t="s">
        <v>351</v>
      </c>
      <c r="C60" s="131" t="s">
        <v>352</v>
      </c>
      <c r="D60" s="131" t="s">
        <v>353</v>
      </c>
    </row>
    <row r="61" spans="1:4" x14ac:dyDescent="0.25">
      <c r="A61" s="137">
        <v>8.1</v>
      </c>
      <c r="B61" s="189" t="s">
        <v>207</v>
      </c>
      <c r="C61" s="189"/>
      <c r="D61" s="190"/>
    </row>
    <row r="62" spans="1:4" ht="399.95" customHeight="1" x14ac:dyDescent="0.25">
      <c r="A62" s="161"/>
      <c r="B62" s="170"/>
      <c r="C62" s="171"/>
      <c r="D62" s="171"/>
    </row>
    <row r="63" spans="1:4" x14ac:dyDescent="0.25">
      <c r="A63" s="137">
        <v>8.1999999999999993</v>
      </c>
      <c r="B63" s="189" t="s">
        <v>211</v>
      </c>
      <c r="C63" s="189"/>
      <c r="D63" s="190"/>
    </row>
    <row r="64" spans="1:4" s="165" customFormat="1" ht="399.95" customHeight="1" x14ac:dyDescent="0.25">
      <c r="A64" s="161"/>
      <c r="B64" s="170"/>
      <c r="C64" s="171"/>
      <c r="D64" s="171"/>
    </row>
    <row r="65" spans="1:4" x14ac:dyDescent="0.25">
      <c r="A65" s="137">
        <v>8.3000000000000007</v>
      </c>
      <c r="B65" s="189" t="s">
        <v>215</v>
      </c>
      <c r="C65" s="189"/>
      <c r="D65" s="190"/>
    </row>
    <row r="66" spans="1:4" s="165" customFormat="1" ht="399.95" customHeight="1" x14ac:dyDescent="0.25">
      <c r="A66" s="161"/>
      <c r="B66" s="170"/>
      <c r="C66" s="171"/>
      <c r="D66" s="171"/>
    </row>
    <row r="67" spans="1:4" x14ac:dyDescent="0.25">
      <c r="A67" s="137">
        <v>8.4</v>
      </c>
      <c r="B67" s="189" t="s">
        <v>223</v>
      </c>
      <c r="C67" s="189"/>
      <c r="D67" s="190"/>
    </row>
    <row r="68" spans="1:4" s="165" customFormat="1" ht="399.95" customHeight="1" x14ac:dyDescent="0.25">
      <c r="A68" s="161"/>
      <c r="B68" s="170"/>
      <c r="C68" s="171"/>
      <c r="D68" s="171"/>
    </row>
    <row r="69" spans="1:4" ht="38.25" customHeight="1" x14ac:dyDescent="0.25">
      <c r="A69" s="186" t="s">
        <v>56</v>
      </c>
      <c r="B69" s="187"/>
      <c r="C69" s="187"/>
      <c r="D69" s="188"/>
    </row>
    <row r="70" spans="1:4" ht="45" x14ac:dyDescent="0.25">
      <c r="A70" s="131" t="s">
        <v>350</v>
      </c>
      <c r="B70" s="131" t="s">
        <v>351</v>
      </c>
      <c r="C70" s="131" t="s">
        <v>352</v>
      </c>
      <c r="D70" s="131" t="s">
        <v>353</v>
      </c>
    </row>
    <row r="71" spans="1:4" x14ac:dyDescent="0.25">
      <c r="A71" s="137">
        <v>9.1</v>
      </c>
      <c r="B71" s="189" t="s">
        <v>229</v>
      </c>
      <c r="C71" s="189"/>
      <c r="D71" s="190"/>
    </row>
    <row r="72" spans="1:4" s="165" customFormat="1" ht="399.95" customHeight="1" x14ac:dyDescent="0.25">
      <c r="A72" s="161"/>
      <c r="B72" s="170"/>
      <c r="C72" s="171"/>
      <c r="D72" s="171"/>
    </row>
    <row r="73" spans="1:4" x14ac:dyDescent="0.25">
      <c r="A73" s="137">
        <v>9.1999999999999993</v>
      </c>
      <c r="B73" s="189" t="s">
        <v>233</v>
      </c>
      <c r="C73" s="189"/>
      <c r="D73" s="190"/>
    </row>
    <row r="74" spans="1:4" s="165" customFormat="1" ht="399.95" customHeight="1" x14ac:dyDescent="0.25">
      <c r="A74" s="161"/>
      <c r="B74" s="170"/>
      <c r="C74" s="171"/>
      <c r="D74" s="171"/>
    </row>
    <row r="75" spans="1:4" x14ac:dyDescent="0.25">
      <c r="A75" s="137">
        <v>9.3000000000000007</v>
      </c>
      <c r="B75" s="189" t="s">
        <v>239</v>
      </c>
      <c r="C75" s="189"/>
      <c r="D75" s="190"/>
    </row>
    <row r="76" spans="1:4" s="165" customFormat="1" ht="399.95" customHeight="1" x14ac:dyDescent="0.25">
      <c r="A76" s="161"/>
      <c r="B76" s="170"/>
      <c r="C76" s="171"/>
      <c r="D76" s="171"/>
    </row>
    <row r="77" spans="1:4" ht="18" x14ac:dyDescent="0.25">
      <c r="A77" s="186" t="s">
        <v>67</v>
      </c>
      <c r="B77" s="187"/>
      <c r="C77" s="187"/>
      <c r="D77" s="188"/>
    </row>
    <row r="78" spans="1:4" ht="45" x14ac:dyDescent="0.25">
      <c r="A78" s="131" t="s">
        <v>350</v>
      </c>
      <c r="B78" s="131" t="s">
        <v>351</v>
      </c>
      <c r="C78" s="131" t="s">
        <v>352</v>
      </c>
      <c r="D78" s="131" t="s">
        <v>353</v>
      </c>
    </row>
    <row r="79" spans="1:4" x14ac:dyDescent="0.25">
      <c r="A79" s="137">
        <v>10.1</v>
      </c>
      <c r="B79" s="189" t="s">
        <v>245</v>
      </c>
      <c r="C79" s="189"/>
      <c r="D79" s="190"/>
    </row>
    <row r="80" spans="1:4" s="165" customFormat="1" ht="399.95" customHeight="1" x14ac:dyDescent="0.25">
      <c r="A80" s="161"/>
      <c r="B80" s="170"/>
      <c r="C80" s="171"/>
      <c r="D80" s="171"/>
    </row>
    <row r="81" spans="1:4" s="138" customFormat="1" x14ac:dyDescent="0.25">
      <c r="A81" s="137">
        <v>10.199999999999999</v>
      </c>
      <c r="B81" s="189" t="s">
        <v>252</v>
      </c>
      <c r="C81" s="189"/>
      <c r="D81" s="190"/>
    </row>
    <row r="82" spans="1:4" s="138" customFormat="1" ht="399.95" customHeight="1" x14ac:dyDescent="0.25">
      <c r="A82" s="161"/>
      <c r="B82" s="170"/>
      <c r="C82" s="171"/>
      <c r="D82" s="171"/>
    </row>
    <row r="83" spans="1:4" s="138" customFormat="1" x14ac:dyDescent="0.25">
      <c r="A83" s="137">
        <v>10.3</v>
      </c>
      <c r="B83" s="189" t="s">
        <v>257</v>
      </c>
      <c r="C83" s="189"/>
      <c r="D83" s="190"/>
    </row>
    <row r="84" spans="1:4" s="165" customFormat="1" ht="399.95" customHeight="1" x14ac:dyDescent="0.25">
      <c r="A84" s="161"/>
      <c r="B84" s="170"/>
      <c r="C84" s="171"/>
      <c r="D84" s="171"/>
    </row>
    <row r="85" spans="1:4" x14ac:dyDescent="0.25">
      <c r="B85" s="130"/>
    </row>
    <row r="86" spans="1:4" x14ac:dyDescent="0.25">
      <c r="B86" s="130"/>
    </row>
    <row r="87" spans="1:4" x14ac:dyDescent="0.25">
      <c r="A87" s="132"/>
      <c r="B87" s="130"/>
    </row>
    <row r="88" spans="1:4" x14ac:dyDescent="0.25">
      <c r="A88" s="132"/>
      <c r="B88" s="130"/>
    </row>
    <row r="89" spans="1:4" x14ac:dyDescent="0.25">
      <c r="A89" s="132"/>
      <c r="B89" s="130"/>
    </row>
  </sheetData>
  <sheetProtection password="E833" sheet="1" objects="1" scenarios="1"/>
  <protectedRanges>
    <protectedRange sqref="A84:D84" name="SN 10.3"/>
    <protectedRange sqref="A82:D82" name="SN 10.2"/>
    <protectedRange sqref="A80:D80" name="SN 10.1"/>
    <protectedRange sqref="A76:D76" name="SN 9.3"/>
    <protectedRange sqref="A74:D74" name="SN 9.2"/>
    <protectedRange sqref="A72:D72" name="SN 9.1"/>
    <protectedRange sqref="A68:D68" name="SN 8.4"/>
    <protectedRange sqref="A66:D66" name="SN 8.3"/>
    <protectedRange sqref="A64:D64" name="SN 8.2"/>
    <protectedRange sqref="A62:D62" name="SN 8.1"/>
    <protectedRange sqref="A58:D58" name="SN 7.2"/>
    <protectedRange sqref="A56:D56" name="SN 7.1"/>
    <protectedRange sqref="A52:D52" name="SN 6.3"/>
    <protectedRange sqref="A50:D50" name="SN 6.2"/>
    <protectedRange sqref="A48:D48" name="SN 6.1"/>
    <protectedRange sqref="A44:D44" name="SN 5.4"/>
    <protectedRange sqref="A42:D42" name="SN 5.3"/>
    <protectedRange sqref="A40:D40" name="SN 5.2"/>
    <protectedRange sqref="A38:D38" name="SN 5.1"/>
    <protectedRange sqref="A34:D34" name="SN 4.2"/>
    <protectedRange sqref="A32:D32" name="SN 4.1"/>
    <protectedRange sqref="A28:D28" name="SN 3.3"/>
    <protectedRange sqref="A26:D26" name="SN 3.2"/>
    <protectedRange sqref="A24:D24" name="SN 3.1"/>
    <protectedRange sqref="A20:D20" name="SN 2.3"/>
    <protectedRange sqref="A8:D8" name="SN 1.1"/>
    <protectedRange sqref="A10:D10" name="SN 1.2"/>
    <protectedRange sqref="A12:D12" name="SN 1.3"/>
    <protectedRange sqref="A16:D16" name="SN 2.1"/>
    <protectedRange sqref="A18:D18" name="SN 2.2"/>
  </protectedRanges>
  <mergeCells count="43">
    <mergeCell ref="B33:D33"/>
    <mergeCell ref="B17:D17"/>
    <mergeCell ref="B19:D19"/>
    <mergeCell ref="A21:D21"/>
    <mergeCell ref="B23:D23"/>
    <mergeCell ref="B25:D25"/>
    <mergeCell ref="A3:D3"/>
    <mergeCell ref="A2:D2"/>
    <mergeCell ref="B15:D15"/>
    <mergeCell ref="A5:D5"/>
    <mergeCell ref="B9:D9"/>
    <mergeCell ref="B11:D11"/>
    <mergeCell ref="A13:D13"/>
    <mergeCell ref="B7:D7"/>
    <mergeCell ref="A1:D1"/>
    <mergeCell ref="A77:D77"/>
    <mergeCell ref="B63:D63"/>
    <mergeCell ref="B41:D41"/>
    <mergeCell ref="B43:D43"/>
    <mergeCell ref="A45:D45"/>
    <mergeCell ref="B47:D47"/>
    <mergeCell ref="B51:D51"/>
    <mergeCell ref="A59:D59"/>
    <mergeCell ref="B61:D61"/>
    <mergeCell ref="B27:D27"/>
    <mergeCell ref="A29:D29"/>
    <mergeCell ref="A53:D53"/>
    <mergeCell ref="B55:D55"/>
    <mergeCell ref="B57:D57"/>
    <mergeCell ref="B31:D31"/>
    <mergeCell ref="A35:D35"/>
    <mergeCell ref="B37:D37"/>
    <mergeCell ref="B79:D79"/>
    <mergeCell ref="B81:D81"/>
    <mergeCell ref="B83:D83"/>
    <mergeCell ref="B65:D65"/>
    <mergeCell ref="B67:D67"/>
    <mergeCell ref="A69:D69"/>
    <mergeCell ref="B71:D71"/>
    <mergeCell ref="B73:D73"/>
    <mergeCell ref="B75:D75"/>
    <mergeCell ref="B49:D49"/>
    <mergeCell ref="B39:D39"/>
  </mergeCells>
  <printOptions horizontalCentered="1"/>
  <pageMargins left="0.25" right="0.25" top="0.75" bottom="0.75" header="0.3" footer="0.3"/>
  <pageSetup scale="99" fitToHeight="0" orientation="landscape" r:id="rId1"/>
  <headerFooter alignWithMargins="0"/>
  <rowBreaks count="28" manualBreakCount="28">
    <brk id="8" max="3" man="1"/>
    <brk id="10" max="3" man="1"/>
    <brk id="12" max="3" man="1"/>
    <brk id="16" max="3" man="1"/>
    <brk id="18" max="3" man="1"/>
    <brk id="20" max="16383" man="1"/>
    <brk id="24" max="3" man="1"/>
    <brk id="26" max="3" man="1"/>
    <brk id="28" max="3" man="1"/>
    <brk id="32" max="3" man="1"/>
    <brk id="34" max="16383" man="1"/>
    <brk id="38" max="16383" man="1"/>
    <brk id="42" max="3" man="1"/>
    <brk id="44" max="16383" man="1"/>
    <brk id="48" max="3" man="1"/>
    <brk id="50" max="3" man="1"/>
    <brk id="52" max="16383" man="1"/>
    <brk id="56" max="3" man="1"/>
    <brk id="58" max="16383" man="1"/>
    <brk id="62" max="3" man="1"/>
    <brk id="64" max="3" man="1"/>
    <brk id="66" max="3" man="1"/>
    <brk id="68" max="16383" man="1"/>
    <brk id="72" max="3" man="1"/>
    <brk id="74" max="3" man="1"/>
    <brk id="76" max="16383" man="1"/>
    <brk id="80" max="3" man="1"/>
    <brk id="82"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23E91"/>
    <pageSetUpPr autoPageBreaks="0" fitToPage="1"/>
  </sheetPr>
  <dimension ref="A1:C53"/>
  <sheetViews>
    <sheetView showRuler="0" zoomScale="80" zoomScaleNormal="80" zoomScaleSheetLayoutView="90" zoomScalePageLayoutView="90" workbookViewId="0">
      <selection activeCell="E20" sqref="E20"/>
    </sheetView>
  </sheetViews>
  <sheetFormatPr defaultRowHeight="14.25" x14ac:dyDescent="0.2"/>
  <cols>
    <col min="1" max="1" width="13.7109375" style="3" customWidth="1"/>
    <col min="2" max="2" width="61.5703125" style="3" customWidth="1"/>
    <col min="3" max="3" width="14.7109375" style="3" customWidth="1"/>
    <col min="4" max="16384" width="9.140625" style="3"/>
  </cols>
  <sheetData>
    <row r="1" spans="1:3" ht="42.75" customHeight="1" x14ac:dyDescent="0.2">
      <c r="A1" s="197"/>
      <c r="B1" s="197"/>
      <c r="C1" s="197"/>
    </row>
    <row r="2" spans="1:3" ht="27.75" customHeight="1" x14ac:dyDescent="0.3">
      <c r="A2" s="199" t="s">
        <v>603</v>
      </c>
      <c r="B2" s="199"/>
      <c r="C2" s="199"/>
    </row>
    <row r="3" spans="1:3" s="16" customFormat="1" ht="56.25" customHeight="1" x14ac:dyDescent="0.2">
      <c r="A3" s="198" t="s">
        <v>434</v>
      </c>
      <c r="B3" s="198"/>
      <c r="C3" s="198"/>
    </row>
    <row r="5" spans="1:3" ht="54" x14ac:dyDescent="0.25">
      <c r="A5" s="17" t="s">
        <v>383</v>
      </c>
      <c r="B5" s="18" t="s">
        <v>86</v>
      </c>
      <c r="C5" s="18" t="s">
        <v>87</v>
      </c>
    </row>
    <row r="6" spans="1:3" s="31" customFormat="1" ht="50.1" customHeight="1" x14ac:dyDescent="0.2">
      <c r="A6" s="200" t="s">
        <v>435</v>
      </c>
      <c r="B6" s="202"/>
      <c r="C6" s="202"/>
    </row>
    <row r="7" spans="1:3" s="31" customFormat="1" ht="30" customHeight="1" x14ac:dyDescent="0.2">
      <c r="A7" s="123" t="s">
        <v>88</v>
      </c>
      <c r="B7" s="19" t="s">
        <v>622</v>
      </c>
      <c r="C7" s="126" t="s">
        <v>628</v>
      </c>
    </row>
    <row r="8" spans="1:3" s="31" customFormat="1" ht="30" customHeight="1" x14ac:dyDescent="0.2">
      <c r="A8" s="123" t="s">
        <v>89</v>
      </c>
      <c r="B8" s="19" t="s">
        <v>355</v>
      </c>
      <c r="C8" s="127" t="s">
        <v>628</v>
      </c>
    </row>
    <row r="9" spans="1:3" s="31" customFormat="1" ht="30" customHeight="1" x14ac:dyDescent="0.2">
      <c r="A9" s="123" t="s">
        <v>90</v>
      </c>
      <c r="B9" s="19" t="s">
        <v>356</v>
      </c>
      <c r="C9" s="127" t="s">
        <v>628</v>
      </c>
    </row>
    <row r="10" spans="1:3" s="31" customFormat="1" ht="30" customHeight="1" x14ac:dyDescent="0.2">
      <c r="A10" s="200" t="s">
        <v>436</v>
      </c>
      <c r="B10" s="200"/>
      <c r="C10" s="200"/>
    </row>
    <row r="11" spans="1:3" s="31" customFormat="1" ht="30" customHeight="1" x14ac:dyDescent="0.2">
      <c r="A11" s="200"/>
      <c r="B11" s="200"/>
      <c r="C11" s="200"/>
    </row>
    <row r="12" spans="1:3" s="31" customFormat="1" ht="30" customHeight="1" x14ac:dyDescent="0.2">
      <c r="A12" s="123" t="s">
        <v>91</v>
      </c>
      <c r="B12" s="19" t="s">
        <v>357</v>
      </c>
      <c r="C12" s="127" t="s">
        <v>628</v>
      </c>
    </row>
    <row r="13" spans="1:3" s="31" customFormat="1" ht="30" customHeight="1" x14ac:dyDescent="0.2">
      <c r="A13" s="123" t="s">
        <v>92</v>
      </c>
      <c r="B13" s="19" t="s">
        <v>358</v>
      </c>
      <c r="C13" s="127" t="s">
        <v>628</v>
      </c>
    </row>
    <row r="14" spans="1:3" s="31" customFormat="1" ht="30" customHeight="1" x14ac:dyDescent="0.2">
      <c r="A14" s="123" t="s">
        <v>93</v>
      </c>
      <c r="B14" s="19" t="s">
        <v>359</v>
      </c>
      <c r="C14" s="127" t="s">
        <v>628</v>
      </c>
    </row>
    <row r="15" spans="1:3" s="31" customFormat="1" ht="66.75" customHeight="1" x14ac:dyDescent="0.2">
      <c r="A15" s="200" t="s">
        <v>437</v>
      </c>
      <c r="B15" s="202"/>
      <c r="C15" s="202"/>
    </row>
    <row r="16" spans="1:3" s="31" customFormat="1" ht="30" customHeight="1" x14ac:dyDescent="0.2">
      <c r="A16" s="123" t="s">
        <v>94</v>
      </c>
      <c r="B16" s="19" t="s">
        <v>360</v>
      </c>
      <c r="C16" s="127" t="s">
        <v>628</v>
      </c>
    </row>
    <row r="17" spans="1:3" s="31" customFormat="1" ht="30" customHeight="1" x14ac:dyDescent="0.2">
      <c r="A17" s="123" t="s">
        <v>95</v>
      </c>
      <c r="B17" s="19" t="s">
        <v>361</v>
      </c>
      <c r="C17" s="127" t="s">
        <v>628</v>
      </c>
    </row>
    <row r="18" spans="1:3" s="31" customFormat="1" ht="30" customHeight="1" x14ac:dyDescent="0.2">
      <c r="A18" s="123" t="s">
        <v>96</v>
      </c>
      <c r="B18" s="19" t="s">
        <v>362</v>
      </c>
      <c r="C18" s="127" t="s">
        <v>628</v>
      </c>
    </row>
    <row r="19" spans="1:3" s="31" customFormat="1" ht="30" customHeight="1" x14ac:dyDescent="0.2">
      <c r="A19" s="200" t="s">
        <v>438</v>
      </c>
      <c r="B19" s="202"/>
      <c r="C19" s="202"/>
    </row>
    <row r="20" spans="1:3" s="31" customFormat="1" ht="34.5" customHeight="1" x14ac:dyDescent="0.2">
      <c r="A20" s="202"/>
      <c r="B20" s="202"/>
      <c r="C20" s="202"/>
    </row>
    <row r="21" spans="1:3" s="31" customFormat="1" ht="30" customHeight="1" x14ac:dyDescent="0.2">
      <c r="A21" s="123" t="s">
        <v>97</v>
      </c>
      <c r="B21" s="19" t="s">
        <v>363</v>
      </c>
      <c r="C21" s="127" t="s">
        <v>628</v>
      </c>
    </row>
    <row r="22" spans="1:3" s="31" customFormat="1" ht="30" customHeight="1" x14ac:dyDescent="0.2">
      <c r="A22" s="123" t="s">
        <v>98</v>
      </c>
      <c r="B22" s="19" t="s">
        <v>364</v>
      </c>
      <c r="C22" s="127" t="s">
        <v>628</v>
      </c>
    </row>
    <row r="23" spans="1:3" s="31" customFormat="1" ht="30" customHeight="1" x14ac:dyDescent="0.2">
      <c r="A23" s="203" t="s">
        <v>439</v>
      </c>
      <c r="B23" s="203"/>
      <c r="C23" s="203"/>
    </row>
    <row r="24" spans="1:3" s="31" customFormat="1" ht="35.25" customHeight="1" x14ac:dyDescent="0.2">
      <c r="A24" s="203"/>
      <c r="B24" s="203"/>
      <c r="C24" s="203"/>
    </row>
    <row r="25" spans="1:3" s="31" customFormat="1" ht="30" customHeight="1" x14ac:dyDescent="0.2">
      <c r="A25" s="123" t="s">
        <v>99</v>
      </c>
      <c r="B25" s="19" t="s">
        <v>365</v>
      </c>
      <c r="C25" s="127" t="s">
        <v>628</v>
      </c>
    </row>
    <row r="26" spans="1:3" s="31" customFormat="1" ht="30" customHeight="1" x14ac:dyDescent="0.2">
      <c r="A26" s="123" t="s">
        <v>100</v>
      </c>
      <c r="B26" s="19" t="s">
        <v>366</v>
      </c>
      <c r="C26" s="127" t="s">
        <v>628</v>
      </c>
    </row>
    <row r="27" spans="1:3" s="31" customFormat="1" ht="30" customHeight="1" x14ac:dyDescent="0.2">
      <c r="A27" s="123" t="s">
        <v>101</v>
      </c>
      <c r="B27" s="19" t="s">
        <v>367</v>
      </c>
      <c r="C27" s="127" t="s">
        <v>628</v>
      </c>
    </row>
    <row r="28" spans="1:3" s="31" customFormat="1" ht="30" customHeight="1" x14ac:dyDescent="0.2">
      <c r="A28" s="123" t="s">
        <v>102</v>
      </c>
      <c r="B28" s="19" t="s">
        <v>368</v>
      </c>
      <c r="C28" s="127" t="s">
        <v>628</v>
      </c>
    </row>
    <row r="29" spans="1:3" s="31" customFormat="1" ht="30" customHeight="1" x14ac:dyDescent="0.2">
      <c r="A29" s="200" t="s">
        <v>440</v>
      </c>
      <c r="B29" s="202"/>
      <c r="C29" s="202"/>
    </row>
    <row r="30" spans="1:3" s="31" customFormat="1" ht="36" customHeight="1" x14ac:dyDescent="0.2">
      <c r="A30" s="202"/>
      <c r="B30" s="202"/>
      <c r="C30" s="202"/>
    </row>
    <row r="31" spans="1:3" s="31" customFormat="1" ht="30" customHeight="1" x14ac:dyDescent="0.2">
      <c r="A31" s="123" t="s">
        <v>103</v>
      </c>
      <c r="B31" s="19" t="s">
        <v>369</v>
      </c>
      <c r="C31" s="127" t="s">
        <v>628</v>
      </c>
    </row>
    <row r="32" spans="1:3" s="31" customFormat="1" ht="30" customHeight="1" x14ac:dyDescent="0.2">
      <c r="A32" s="123" t="s">
        <v>104</v>
      </c>
      <c r="B32" s="19" t="s">
        <v>370</v>
      </c>
      <c r="C32" s="127" t="s">
        <v>628</v>
      </c>
    </row>
    <row r="33" spans="1:3" s="31" customFormat="1" ht="30" customHeight="1" x14ac:dyDescent="0.2">
      <c r="A33" s="123" t="s">
        <v>105</v>
      </c>
      <c r="B33" s="19" t="s">
        <v>371</v>
      </c>
      <c r="C33" s="127" t="s">
        <v>628</v>
      </c>
    </row>
    <row r="34" spans="1:3" s="31" customFormat="1" ht="30" customHeight="1" x14ac:dyDescent="0.2">
      <c r="A34" s="200" t="s">
        <v>441</v>
      </c>
      <c r="B34" s="201"/>
      <c r="C34" s="201"/>
    </row>
    <row r="35" spans="1:3" s="31" customFormat="1" ht="33" customHeight="1" x14ac:dyDescent="0.2">
      <c r="A35" s="201"/>
      <c r="B35" s="201"/>
      <c r="C35" s="201"/>
    </row>
    <row r="36" spans="1:3" s="31" customFormat="1" ht="30" customHeight="1" x14ac:dyDescent="0.2">
      <c r="A36" s="123" t="s">
        <v>106</v>
      </c>
      <c r="B36" s="19" t="s">
        <v>372</v>
      </c>
      <c r="C36" s="127" t="s">
        <v>628</v>
      </c>
    </row>
    <row r="37" spans="1:3" s="31" customFormat="1" ht="30" customHeight="1" x14ac:dyDescent="0.2">
      <c r="A37" s="123" t="s">
        <v>107</v>
      </c>
      <c r="B37" s="19" t="s">
        <v>373</v>
      </c>
      <c r="C37" s="127" t="s">
        <v>628</v>
      </c>
    </row>
    <row r="38" spans="1:3" s="31" customFormat="1" ht="30" customHeight="1" x14ac:dyDescent="0.2">
      <c r="A38" s="200" t="s">
        <v>442</v>
      </c>
      <c r="B38" s="202"/>
      <c r="C38" s="202"/>
    </row>
    <row r="39" spans="1:3" s="31" customFormat="1" ht="36" customHeight="1" x14ac:dyDescent="0.2">
      <c r="A39" s="202"/>
      <c r="B39" s="202"/>
      <c r="C39" s="202"/>
    </row>
    <row r="40" spans="1:3" s="31" customFormat="1" ht="30" customHeight="1" x14ac:dyDescent="0.2">
      <c r="A40" s="123" t="s">
        <v>108</v>
      </c>
      <c r="B40" s="19" t="s">
        <v>374</v>
      </c>
      <c r="C40" s="127" t="s">
        <v>628</v>
      </c>
    </row>
    <row r="41" spans="1:3" s="31" customFormat="1" ht="30" customHeight="1" x14ac:dyDescent="0.2">
      <c r="A41" s="123" t="s">
        <v>109</v>
      </c>
      <c r="B41" s="19" t="s">
        <v>375</v>
      </c>
      <c r="C41" s="127" t="s">
        <v>628</v>
      </c>
    </row>
    <row r="42" spans="1:3" s="31" customFormat="1" ht="30" customHeight="1" x14ac:dyDescent="0.2">
      <c r="A42" s="123" t="s">
        <v>110</v>
      </c>
      <c r="B42" s="19" t="s">
        <v>376</v>
      </c>
      <c r="C42" s="127" t="s">
        <v>628</v>
      </c>
    </row>
    <row r="43" spans="1:3" s="31" customFormat="1" ht="30" customHeight="1" x14ac:dyDescent="0.2">
      <c r="A43" s="123" t="s">
        <v>111</v>
      </c>
      <c r="B43" s="19" t="s">
        <v>377</v>
      </c>
      <c r="C43" s="127" t="s">
        <v>628</v>
      </c>
    </row>
    <row r="44" spans="1:3" s="31" customFormat="1" ht="30" customHeight="1" x14ac:dyDescent="0.2">
      <c r="A44" s="200" t="s">
        <v>443</v>
      </c>
      <c r="B44" s="201"/>
      <c r="C44" s="201"/>
    </row>
    <row r="45" spans="1:3" s="31" customFormat="1" ht="33" customHeight="1" x14ac:dyDescent="0.2">
      <c r="A45" s="201"/>
      <c r="B45" s="201"/>
      <c r="C45" s="201"/>
    </row>
    <row r="46" spans="1:3" s="31" customFormat="1" ht="30" customHeight="1" x14ac:dyDescent="0.2">
      <c r="A46" s="123" t="s">
        <v>112</v>
      </c>
      <c r="B46" s="19" t="s">
        <v>378</v>
      </c>
      <c r="C46" s="127" t="s">
        <v>628</v>
      </c>
    </row>
    <row r="47" spans="1:3" s="31" customFormat="1" ht="30" customHeight="1" x14ac:dyDescent="0.2">
      <c r="A47" s="123" t="s">
        <v>113</v>
      </c>
      <c r="B47" s="19" t="s">
        <v>310</v>
      </c>
      <c r="C47" s="127" t="s">
        <v>628</v>
      </c>
    </row>
    <row r="48" spans="1:3" s="31" customFormat="1" ht="30" customHeight="1" x14ac:dyDescent="0.2">
      <c r="A48" s="123" t="s">
        <v>114</v>
      </c>
      <c r="B48" s="19" t="s">
        <v>379</v>
      </c>
      <c r="C48" s="127" t="s">
        <v>628</v>
      </c>
    </row>
    <row r="49" spans="1:3" s="31" customFormat="1" ht="30" customHeight="1" x14ac:dyDescent="0.2">
      <c r="A49" s="200" t="s">
        <v>444</v>
      </c>
      <c r="B49" s="202"/>
      <c r="C49" s="202"/>
    </row>
    <row r="50" spans="1:3" s="31" customFormat="1" ht="33" customHeight="1" x14ac:dyDescent="0.2">
      <c r="A50" s="202"/>
      <c r="B50" s="202"/>
      <c r="C50" s="202"/>
    </row>
    <row r="51" spans="1:3" s="31" customFormat="1" ht="30" customHeight="1" x14ac:dyDescent="0.2">
      <c r="A51" s="123" t="s">
        <v>115</v>
      </c>
      <c r="B51" s="19" t="s">
        <v>380</v>
      </c>
      <c r="C51" s="127" t="s">
        <v>628</v>
      </c>
    </row>
    <row r="52" spans="1:3" s="31" customFormat="1" ht="30" customHeight="1" x14ac:dyDescent="0.2">
      <c r="A52" s="123" t="s">
        <v>116</v>
      </c>
      <c r="B52" s="19" t="s">
        <v>381</v>
      </c>
      <c r="C52" s="127" t="s">
        <v>628</v>
      </c>
    </row>
    <row r="53" spans="1:3" s="31" customFormat="1" ht="30" customHeight="1" x14ac:dyDescent="0.2">
      <c r="A53" s="123" t="s">
        <v>117</v>
      </c>
      <c r="B53" s="19" t="s">
        <v>382</v>
      </c>
      <c r="C53" s="127" t="s">
        <v>628</v>
      </c>
    </row>
  </sheetData>
  <sheetProtection password="E833" sheet="1" objects="1" scenarios="1"/>
  <protectedRanges>
    <protectedRange sqref="C51:C53" name="PR 10"/>
    <protectedRange sqref="C46:C48" name="PR 9"/>
    <protectedRange sqref="C40:C43" name="PR 8"/>
    <protectedRange sqref="C36:C37" name="PR 7"/>
    <protectedRange sqref="C31:C33" name="PR 6"/>
    <protectedRange sqref="C25:C28" name="PR 5"/>
    <protectedRange sqref="C21:C22" name="PR 4"/>
    <protectedRange sqref="C16:C18" name="PR 3"/>
    <protectedRange sqref="C12:C14" name="PR 2"/>
    <protectedRange sqref="C7:C9" name="PR 1"/>
  </protectedRanges>
  <mergeCells count="13">
    <mergeCell ref="A49:C50"/>
    <mergeCell ref="A6:C6"/>
    <mergeCell ref="A10:C11"/>
    <mergeCell ref="A15:C15"/>
    <mergeCell ref="A19:C20"/>
    <mergeCell ref="A23:C24"/>
    <mergeCell ref="A29:C30"/>
    <mergeCell ref="A44:C45"/>
    <mergeCell ref="A1:C1"/>
    <mergeCell ref="A3:C3"/>
    <mergeCell ref="A2:C2"/>
    <mergeCell ref="A34:C35"/>
    <mergeCell ref="A38:C39"/>
  </mergeCells>
  <conditionalFormatting sqref="C7:C9 C12:C14 C16:C18 C21:C22 C25:C28 C31:C33 C36:C37 C40:C43 C46:C48 C51:C53">
    <cfRule type="cellIs" priority="9" stopIfTrue="1" operator="between">
      <formula>1</formula>
      <formula>10</formula>
    </cfRule>
  </conditionalFormatting>
  <conditionalFormatting sqref="C7:C9 C12:C14 C16:C18 C21:C22 C25:C28 C31:C33 C36:C37 C40:C43 C46:C48 C51:C53">
    <cfRule type="cellIs" priority="8" stopIfTrue="1" operator="between">
      <formula>1</formula>
      <formula>10</formula>
    </cfRule>
  </conditionalFormatting>
  <conditionalFormatting sqref="C7:C9 C12:C14 C16:C18 C21:C22 C25:C28 C31:C33 C36:C37 C40:C43 C46:C48 C51:C53">
    <cfRule type="cellIs" priority="7" stopIfTrue="1" operator="between">
      <formula>1</formula>
      <formula>10</formula>
    </cfRule>
  </conditionalFormatting>
  <conditionalFormatting sqref="C7:C9 C12:C14 C16:C18 C21:C22 C25:C28 C31:C33 C36:C37 C40:C43 C46:C48 C51:C53">
    <cfRule type="cellIs" priority="6" stopIfTrue="1" operator="between">
      <formula>1</formula>
      <formula>10</formula>
    </cfRule>
  </conditionalFormatting>
  <conditionalFormatting sqref="C7:C9 C12:C14 C16:C18 C21:C22 C25:C28 C31:C33 C36:C37 C40:C43 C46:C48 C51:C53">
    <cfRule type="cellIs" priority="5" stopIfTrue="1" operator="between">
      <formula>1</formula>
      <formula>10</formula>
    </cfRule>
  </conditionalFormatting>
  <conditionalFormatting sqref="C7:C9 C12:C14 C16:C18 C21:C22 C25:C28 C31:C33 C36:C37 C40:C43 C46:C48 C51:C53">
    <cfRule type="cellIs" priority="4" stopIfTrue="1" operator="between">
      <formula>1</formula>
      <formula>10</formula>
    </cfRule>
  </conditionalFormatting>
  <conditionalFormatting sqref="C7:C9 C12:C14 C16:C18 C21:C22 C25:C28 C31:C33 C36:C37 C40:C43 C46:C48 C51:C53">
    <cfRule type="cellIs" priority="3" stopIfTrue="1" operator="between">
      <formula>1</formula>
      <formula>10</formula>
    </cfRule>
  </conditionalFormatting>
  <conditionalFormatting sqref="C7:C9 C12:C14 C16:C18 C21:C22 C25:C28 C31:C33 C36:C37 C40:C43 C46:C48 C51:C53">
    <cfRule type="cellIs" priority="2" stopIfTrue="1" operator="between">
      <formula>1</formula>
      <formula>10</formula>
    </cfRule>
  </conditionalFormatting>
  <conditionalFormatting sqref="C7:C9 C12:C14 C16:C18 C21:C22 C25:C28 C31:C33 C36:C37 C40:C43 C46:C48 C51:C53">
    <cfRule type="cellIs" priority="1" stopIfTrue="1" operator="between">
      <formula>1</formula>
      <formula>10</formula>
    </cfRule>
  </conditionalFormatting>
  <dataValidations count="1">
    <dataValidation type="list" allowBlank="1" showInputMessage="1" showErrorMessage="1" sqref="C36:C37 C40:C43 C46:C48 C7:C9 C12:C14 C16:C18 C21:C22 C25:C28 C31:C33 C51:C53">
      <formula1>"SELECT,1,2,3,4,5,6,7,8,9,10"</formula1>
    </dataValidation>
  </dataValidations>
  <pageMargins left="0.7" right="0.7" top="0.75" bottom="0.75" header="0.3" footer="0.3"/>
  <pageSetup fitToHeight="0" orientation="portrait" r:id="rId1"/>
  <rowBreaks count="2" manualBreakCount="2">
    <brk id="18" max="2" man="1"/>
    <brk id="37" max="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23E91"/>
    <pageSetUpPr autoPageBreaks="0" fitToPage="1"/>
  </sheetPr>
  <dimension ref="A1:C47"/>
  <sheetViews>
    <sheetView zoomScale="80" zoomScaleNormal="80" zoomScaleSheetLayoutView="90" zoomScalePageLayoutView="90" workbookViewId="0">
      <selection activeCell="C43" sqref="C43:C45"/>
    </sheetView>
  </sheetViews>
  <sheetFormatPr defaultRowHeight="14.25" x14ac:dyDescent="0.2"/>
  <cols>
    <col min="1" max="1" width="15.85546875" style="3" customWidth="1"/>
    <col min="2" max="2" width="58" style="3" customWidth="1"/>
    <col min="3" max="3" width="15.28515625" style="30" customWidth="1"/>
    <col min="4" max="5" width="9.140625" style="3"/>
    <col min="6" max="6" width="9.140625" style="3" customWidth="1"/>
    <col min="7" max="16384" width="9.140625" style="3"/>
  </cols>
  <sheetData>
    <row r="1" spans="1:3" ht="42.75" customHeight="1" x14ac:dyDescent="0.2">
      <c r="A1" s="197"/>
      <c r="B1" s="197"/>
      <c r="C1" s="197"/>
    </row>
    <row r="2" spans="1:3" ht="25.5" customHeight="1" x14ac:dyDescent="0.3">
      <c r="A2" s="199" t="s">
        <v>602</v>
      </c>
      <c r="B2" s="199"/>
      <c r="C2" s="199"/>
    </row>
    <row r="3" spans="1:3" ht="83.25" customHeight="1" x14ac:dyDescent="0.25">
      <c r="A3" s="204" t="s">
        <v>445</v>
      </c>
      <c r="B3" s="204"/>
      <c r="C3" s="204"/>
    </row>
    <row r="4" spans="1:3" ht="17.25" customHeight="1" x14ac:dyDescent="0.25">
      <c r="A4" s="20"/>
      <c r="B4" s="20"/>
      <c r="C4" s="21"/>
    </row>
    <row r="5" spans="1:3" ht="54" x14ac:dyDescent="0.2">
      <c r="A5" s="17" t="s">
        <v>384</v>
      </c>
      <c r="B5" s="22" t="s">
        <v>86</v>
      </c>
      <c r="C5" s="23" t="s">
        <v>87</v>
      </c>
    </row>
    <row r="6" spans="1:3" s="24" customFormat="1" ht="50.1" customHeight="1" x14ac:dyDescent="0.2">
      <c r="A6" s="205" t="s">
        <v>446</v>
      </c>
      <c r="B6" s="205"/>
      <c r="C6" s="205"/>
    </row>
    <row r="7" spans="1:3" s="24" customFormat="1" ht="30" customHeight="1" x14ac:dyDescent="0.2">
      <c r="A7" s="123" t="s">
        <v>285</v>
      </c>
      <c r="B7" s="19" t="s">
        <v>622</v>
      </c>
      <c r="C7" s="124" t="s">
        <v>628</v>
      </c>
    </row>
    <row r="8" spans="1:3" s="24" customFormat="1" ht="30" customHeight="1" x14ac:dyDescent="0.2">
      <c r="A8" s="123" t="s">
        <v>286</v>
      </c>
      <c r="B8" s="19" t="s">
        <v>355</v>
      </c>
      <c r="C8" s="125" t="s">
        <v>628</v>
      </c>
    </row>
    <row r="9" spans="1:3" s="24" customFormat="1" ht="30" customHeight="1" x14ac:dyDescent="0.2">
      <c r="A9" s="123" t="s">
        <v>287</v>
      </c>
      <c r="B9" s="19" t="s">
        <v>356</v>
      </c>
      <c r="C9" s="125" t="s">
        <v>628</v>
      </c>
    </row>
    <row r="10" spans="1:3" s="24" customFormat="1" ht="65.099999999999994" customHeight="1" x14ac:dyDescent="0.2">
      <c r="A10" s="205" t="s">
        <v>447</v>
      </c>
      <c r="B10" s="205"/>
      <c r="C10" s="205"/>
    </row>
    <row r="11" spans="1:3" s="24" customFormat="1" ht="30" customHeight="1" x14ac:dyDescent="0.2">
      <c r="A11" s="123" t="s">
        <v>288</v>
      </c>
      <c r="B11" s="19" t="s">
        <v>357</v>
      </c>
      <c r="C11" s="125" t="s">
        <v>628</v>
      </c>
    </row>
    <row r="12" spans="1:3" s="24" customFormat="1" ht="30" customHeight="1" x14ac:dyDescent="0.2">
      <c r="A12" s="123" t="s">
        <v>289</v>
      </c>
      <c r="B12" s="19" t="s">
        <v>358</v>
      </c>
      <c r="C12" s="125" t="s">
        <v>628</v>
      </c>
    </row>
    <row r="13" spans="1:3" s="24" customFormat="1" ht="30" customHeight="1" x14ac:dyDescent="0.2">
      <c r="A13" s="123" t="s">
        <v>290</v>
      </c>
      <c r="B13" s="19" t="s">
        <v>359</v>
      </c>
      <c r="C13" s="125" t="s">
        <v>628</v>
      </c>
    </row>
    <row r="14" spans="1:3" s="24" customFormat="1" ht="65.099999999999994" customHeight="1" x14ac:dyDescent="0.2">
      <c r="A14" s="203" t="s">
        <v>448</v>
      </c>
      <c r="B14" s="203"/>
      <c r="C14" s="203"/>
    </row>
    <row r="15" spans="1:3" s="24" customFormat="1" ht="30" customHeight="1" x14ac:dyDescent="0.2">
      <c r="A15" s="123" t="s">
        <v>291</v>
      </c>
      <c r="B15" s="19" t="s">
        <v>360</v>
      </c>
      <c r="C15" s="125" t="s">
        <v>628</v>
      </c>
    </row>
    <row r="16" spans="1:3" s="24" customFormat="1" ht="30" customHeight="1" x14ac:dyDescent="0.2">
      <c r="A16" s="123" t="s">
        <v>292</v>
      </c>
      <c r="B16" s="19" t="s">
        <v>361</v>
      </c>
      <c r="C16" s="125" t="s">
        <v>628</v>
      </c>
    </row>
    <row r="17" spans="1:3" s="24" customFormat="1" ht="30" customHeight="1" x14ac:dyDescent="0.2">
      <c r="A17" s="123" t="s">
        <v>293</v>
      </c>
      <c r="B17" s="19" t="s">
        <v>362</v>
      </c>
      <c r="C17" s="125" t="s">
        <v>628</v>
      </c>
    </row>
    <row r="18" spans="1:3" s="24" customFormat="1" ht="65.099999999999994" customHeight="1" x14ac:dyDescent="0.2">
      <c r="A18" s="203" t="s">
        <v>449</v>
      </c>
      <c r="B18" s="203"/>
      <c r="C18" s="203"/>
    </row>
    <row r="19" spans="1:3" s="24" customFormat="1" ht="30" customHeight="1" x14ac:dyDescent="0.2">
      <c r="A19" s="123" t="s">
        <v>294</v>
      </c>
      <c r="B19" s="19" t="s">
        <v>363</v>
      </c>
      <c r="C19" s="125" t="s">
        <v>628</v>
      </c>
    </row>
    <row r="20" spans="1:3" s="24" customFormat="1" ht="30" customHeight="1" x14ac:dyDescent="0.2">
      <c r="A20" s="123" t="s">
        <v>295</v>
      </c>
      <c r="B20" s="19" t="s">
        <v>364</v>
      </c>
      <c r="C20" s="125" t="s">
        <v>628</v>
      </c>
    </row>
    <row r="21" spans="1:3" s="24" customFormat="1" ht="65.099999999999994" customHeight="1" x14ac:dyDescent="0.2">
      <c r="A21" s="203" t="s">
        <v>450</v>
      </c>
      <c r="B21" s="203"/>
      <c r="C21" s="203"/>
    </row>
    <row r="22" spans="1:3" s="24" customFormat="1" ht="30" customHeight="1" x14ac:dyDescent="0.2">
      <c r="A22" s="123" t="s">
        <v>296</v>
      </c>
      <c r="B22" s="19" t="s">
        <v>365</v>
      </c>
      <c r="C22" s="125" t="s">
        <v>628</v>
      </c>
    </row>
    <row r="23" spans="1:3" s="24" customFormat="1" ht="30" customHeight="1" x14ac:dyDescent="0.2">
      <c r="A23" s="123" t="s">
        <v>297</v>
      </c>
      <c r="B23" s="19" t="s">
        <v>366</v>
      </c>
      <c r="C23" s="125" t="s">
        <v>628</v>
      </c>
    </row>
    <row r="24" spans="1:3" s="25" customFormat="1" ht="30" customHeight="1" x14ac:dyDescent="0.25">
      <c r="A24" s="123" t="s">
        <v>298</v>
      </c>
      <c r="B24" s="19" t="s">
        <v>367</v>
      </c>
      <c r="C24" s="125" t="s">
        <v>628</v>
      </c>
    </row>
    <row r="25" spans="1:3" s="24" customFormat="1" ht="30" customHeight="1" x14ac:dyDescent="0.2">
      <c r="A25" s="123" t="s">
        <v>102</v>
      </c>
      <c r="B25" s="19" t="s">
        <v>368</v>
      </c>
      <c r="C25" s="125" t="s">
        <v>628</v>
      </c>
    </row>
    <row r="26" spans="1:3" s="24" customFormat="1" ht="65.099999999999994" customHeight="1" x14ac:dyDescent="0.2">
      <c r="A26" s="203" t="s">
        <v>451</v>
      </c>
      <c r="B26" s="203"/>
      <c r="C26" s="203"/>
    </row>
    <row r="27" spans="1:3" s="26" customFormat="1" ht="30" customHeight="1" x14ac:dyDescent="0.2">
      <c r="A27" s="123" t="s">
        <v>299</v>
      </c>
      <c r="B27" s="19" t="s">
        <v>369</v>
      </c>
      <c r="C27" s="125" t="s">
        <v>628</v>
      </c>
    </row>
    <row r="28" spans="1:3" s="27" customFormat="1" ht="30" customHeight="1" x14ac:dyDescent="0.2">
      <c r="A28" s="19" t="s">
        <v>300</v>
      </c>
      <c r="B28" s="19" t="s">
        <v>370</v>
      </c>
      <c r="C28" s="125" t="s">
        <v>628</v>
      </c>
    </row>
    <row r="29" spans="1:3" s="27" customFormat="1" ht="30" customHeight="1" x14ac:dyDescent="0.2">
      <c r="A29" s="19" t="s">
        <v>301</v>
      </c>
      <c r="B29" s="19" t="s">
        <v>371</v>
      </c>
      <c r="C29" s="125" t="s">
        <v>628</v>
      </c>
    </row>
    <row r="30" spans="1:3" s="28" customFormat="1" ht="65.099999999999994" customHeight="1" x14ac:dyDescent="0.2">
      <c r="A30" s="203" t="s">
        <v>452</v>
      </c>
      <c r="B30" s="203"/>
      <c r="C30" s="203"/>
    </row>
    <row r="31" spans="1:3" s="26" customFormat="1" ht="30" customHeight="1" x14ac:dyDescent="0.2">
      <c r="A31" s="123" t="s">
        <v>302</v>
      </c>
      <c r="B31" s="19" t="s">
        <v>372</v>
      </c>
      <c r="C31" s="125" t="s">
        <v>628</v>
      </c>
    </row>
    <row r="32" spans="1:3" s="24" customFormat="1" ht="30" customHeight="1" x14ac:dyDescent="0.2">
      <c r="A32" s="123" t="s">
        <v>303</v>
      </c>
      <c r="B32" s="19" t="s">
        <v>373</v>
      </c>
      <c r="C32" s="125" t="s">
        <v>628</v>
      </c>
    </row>
    <row r="33" spans="1:3" s="24" customFormat="1" ht="65.099999999999994" customHeight="1" x14ac:dyDescent="0.2">
      <c r="A33" s="203" t="s">
        <v>453</v>
      </c>
      <c r="B33" s="203"/>
      <c r="C33" s="203"/>
    </row>
    <row r="34" spans="1:3" s="24" customFormat="1" ht="30" customHeight="1" x14ac:dyDescent="0.2">
      <c r="A34" s="123" t="s">
        <v>304</v>
      </c>
      <c r="B34" s="19" t="s">
        <v>374</v>
      </c>
      <c r="C34" s="125" t="s">
        <v>628</v>
      </c>
    </row>
    <row r="35" spans="1:3" s="24" customFormat="1" ht="30" customHeight="1" x14ac:dyDescent="0.2">
      <c r="A35" s="123" t="s">
        <v>305</v>
      </c>
      <c r="B35" s="19" t="s">
        <v>375</v>
      </c>
      <c r="C35" s="125" t="s">
        <v>628</v>
      </c>
    </row>
    <row r="36" spans="1:3" s="24" customFormat="1" ht="30" customHeight="1" x14ac:dyDescent="0.2">
      <c r="A36" s="123" t="s">
        <v>306</v>
      </c>
      <c r="B36" s="19" t="s">
        <v>376</v>
      </c>
      <c r="C36" s="125" t="s">
        <v>628</v>
      </c>
    </row>
    <row r="37" spans="1:3" s="24" customFormat="1" ht="30" customHeight="1" x14ac:dyDescent="0.2">
      <c r="A37" s="123" t="s">
        <v>307</v>
      </c>
      <c r="B37" s="19" t="s">
        <v>377</v>
      </c>
      <c r="C37" s="125" t="s">
        <v>628</v>
      </c>
    </row>
    <row r="38" spans="1:3" s="24" customFormat="1" ht="65.099999999999994" customHeight="1" x14ac:dyDescent="0.2">
      <c r="A38" s="203" t="s">
        <v>454</v>
      </c>
      <c r="B38" s="203"/>
      <c r="C38" s="203"/>
    </row>
    <row r="39" spans="1:3" s="24" customFormat="1" ht="30" customHeight="1" x14ac:dyDescent="0.2">
      <c r="A39" s="123" t="s">
        <v>308</v>
      </c>
      <c r="B39" s="19" t="s">
        <v>378</v>
      </c>
      <c r="C39" s="125" t="s">
        <v>628</v>
      </c>
    </row>
    <row r="40" spans="1:3" s="24" customFormat="1" ht="49.5" customHeight="1" x14ac:dyDescent="0.2">
      <c r="A40" s="123" t="s">
        <v>309</v>
      </c>
      <c r="B40" s="19" t="s">
        <v>310</v>
      </c>
      <c r="C40" s="125" t="s">
        <v>628</v>
      </c>
    </row>
    <row r="41" spans="1:3" s="24" customFormat="1" ht="30" customHeight="1" x14ac:dyDescent="0.2">
      <c r="A41" s="123" t="s">
        <v>311</v>
      </c>
      <c r="B41" s="19" t="s">
        <v>379</v>
      </c>
      <c r="C41" s="125" t="s">
        <v>628</v>
      </c>
    </row>
    <row r="42" spans="1:3" s="24" customFormat="1" ht="65.099999999999994" customHeight="1" x14ac:dyDescent="0.2">
      <c r="A42" s="203" t="s">
        <v>455</v>
      </c>
      <c r="B42" s="203"/>
      <c r="C42" s="203"/>
    </row>
    <row r="43" spans="1:3" s="27" customFormat="1" ht="30" customHeight="1" x14ac:dyDescent="0.2">
      <c r="A43" s="19" t="s">
        <v>312</v>
      </c>
      <c r="B43" s="19" t="s">
        <v>380</v>
      </c>
      <c r="C43" s="125" t="s">
        <v>628</v>
      </c>
    </row>
    <row r="44" spans="1:3" s="27" customFormat="1" ht="30" customHeight="1" x14ac:dyDescent="0.2">
      <c r="A44" s="19" t="s">
        <v>313</v>
      </c>
      <c r="B44" s="19" t="s">
        <v>381</v>
      </c>
      <c r="C44" s="125" t="s">
        <v>628</v>
      </c>
    </row>
    <row r="45" spans="1:3" s="27" customFormat="1" ht="30" customHeight="1" x14ac:dyDescent="0.2">
      <c r="A45" s="19" t="s">
        <v>314</v>
      </c>
      <c r="B45" s="19" t="s">
        <v>382</v>
      </c>
      <c r="C45" s="125" t="s">
        <v>628</v>
      </c>
    </row>
    <row r="47" spans="1:3" x14ac:dyDescent="0.2">
      <c r="B47" s="29"/>
    </row>
  </sheetData>
  <sheetProtection password="E833" sheet="1" objects="1" scenarios="1"/>
  <protectedRanges>
    <protectedRange sqref="C43:C45" name="AC 10"/>
    <protectedRange sqref="C39:C41" name="AC 9"/>
    <protectedRange sqref="C31:C32" name="AC 7"/>
    <protectedRange sqref="C34:C37" name="AC 8"/>
    <protectedRange sqref="C27:C29" name="AC 6"/>
    <protectedRange sqref="C22:C25" name="AC 5"/>
    <protectedRange sqref="C19:C20" name="AC 4"/>
    <protectedRange sqref="C15:C17" name="AC 3"/>
    <protectedRange sqref="C11:C13" name="AC 2"/>
    <protectedRange sqref="C7:C9" name="AC 1"/>
  </protectedRanges>
  <mergeCells count="13">
    <mergeCell ref="A33:C33"/>
    <mergeCell ref="A38:C38"/>
    <mergeCell ref="A3:C3"/>
    <mergeCell ref="A1:C1"/>
    <mergeCell ref="A42:C42"/>
    <mergeCell ref="A6:C6"/>
    <mergeCell ref="A10:C10"/>
    <mergeCell ref="A14:C14"/>
    <mergeCell ref="A18:C18"/>
    <mergeCell ref="A21:C21"/>
    <mergeCell ref="A26:C26"/>
    <mergeCell ref="A2:C2"/>
    <mergeCell ref="A30:C30"/>
  </mergeCells>
  <conditionalFormatting sqref="C7:C9 C11:C13 C15:C17 C19:C20 C22:C25 C27:C29 C31:C32 C34:C37 C39:C41 C43:C45">
    <cfRule type="cellIs" priority="9" stopIfTrue="1" operator="between">
      <formula>1</formula>
      <formula>10</formula>
    </cfRule>
  </conditionalFormatting>
  <conditionalFormatting sqref="C7:C9 C11:C13 C15:C17 C19:C20 C22:C25 C27:C29 C31:C32 C34:C37 C39:C41 C43:C45">
    <cfRule type="cellIs" priority="8" stopIfTrue="1" operator="between">
      <formula>1</formula>
      <formula>10</formula>
    </cfRule>
  </conditionalFormatting>
  <conditionalFormatting sqref="C7:C9 C11:C13 C15:C17 C19:C20 C22:C25 C27:C29 C31:C32 C34:C37 C39:C41 C43:C45">
    <cfRule type="cellIs" priority="7" stopIfTrue="1" operator="between">
      <formula>1</formula>
      <formula>10</formula>
    </cfRule>
  </conditionalFormatting>
  <conditionalFormatting sqref="C7:C9 C11:C13 C15:C17 C19:C20 C22:C25 C27:C29 C31:C32 C34:C37 C39:C41 C43:C45">
    <cfRule type="cellIs" priority="6" stopIfTrue="1" operator="between">
      <formula>1</formula>
      <formula>10</formula>
    </cfRule>
  </conditionalFormatting>
  <conditionalFormatting sqref="C7:C9 C11:C13 C15:C17 C19:C20 C22:C25 C27:C29 C31:C32 C34:C37 C39:C41 C43:C45">
    <cfRule type="cellIs" priority="5" stopIfTrue="1" operator="between">
      <formula>1</formula>
      <formula>10</formula>
    </cfRule>
  </conditionalFormatting>
  <conditionalFormatting sqref="C7:C9 C11:C13 C15:C17 C19:C20 C22:C25 C27:C29 C31:C32 C34:C37 C39:C41 C43:C45">
    <cfRule type="cellIs" priority="4" stopIfTrue="1" operator="between">
      <formula>1</formula>
      <formula>10</formula>
    </cfRule>
  </conditionalFormatting>
  <conditionalFormatting sqref="C7:C9 C11:C13 C15:C17 C19:C20 C22:C25 C27:C29 C31:C32 C34:C37 C39:C41 C43:C45">
    <cfRule type="cellIs" priority="3" stopIfTrue="1" operator="between">
      <formula>1</formula>
      <formula>10</formula>
    </cfRule>
  </conditionalFormatting>
  <conditionalFormatting sqref="C7:C9 C11:C13 C15:C17 C19:C20 C22:C25 C27:C29 C31:C32 C34:C37 C39:C41 C43:C45">
    <cfRule type="cellIs" priority="2" stopIfTrue="1" operator="between">
      <formula>1</formula>
      <formula>10</formula>
    </cfRule>
  </conditionalFormatting>
  <conditionalFormatting sqref="C7:C9 C11:C13 C15:C17 C19:C20 C22:C25 C27:C29 C31:C32 C34:C37 C39:C41 C43:C45">
    <cfRule type="cellIs" priority="1" stopIfTrue="1" operator="between">
      <formula>1</formula>
      <formula>10</formula>
    </cfRule>
  </conditionalFormatting>
  <dataValidations count="2">
    <dataValidation type="list" allowBlank="1" showInputMessage="1" showErrorMessage="1" sqref="C65533:C65535">
      <formula1>"0%, 1-25%, 26-50%, 51-75%, 76-100%"</formula1>
    </dataValidation>
    <dataValidation type="list" allowBlank="1" showInputMessage="1" showErrorMessage="1" sqref="C27:C29 C31:C32 C34:C37 C39:C41 C7:C9 C11:C13 C15:C17 C19:C20 C22:C25 C43:C45">
      <formula1>"SELECT, 0, 25, 50, 75, 100"</formula1>
    </dataValidation>
  </dataValidations>
  <pageMargins left="0.7" right="0.7" top="0.75" bottom="0.75" header="0.3" footer="0.3"/>
  <pageSetup fitToHeight="0" orientation="portrait" r:id="rId1"/>
  <rowBreaks count="1" manualBreakCount="1">
    <brk id="32" max="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819"/>
    <pageSetUpPr fitToPage="1"/>
  </sheetPr>
  <dimension ref="A1:K485"/>
  <sheetViews>
    <sheetView showGridLines="0" zoomScale="80" zoomScaleNormal="80" zoomScaleSheetLayoutView="90" zoomScalePageLayoutView="80" workbookViewId="0">
      <selection activeCell="A56" sqref="A56:K57"/>
    </sheetView>
  </sheetViews>
  <sheetFormatPr defaultRowHeight="15" x14ac:dyDescent="0.25"/>
  <cols>
    <col min="2" max="2" width="12.5703125" customWidth="1"/>
    <col min="7" max="7" width="9.140625" customWidth="1"/>
    <col min="9" max="9" width="11.85546875" customWidth="1"/>
  </cols>
  <sheetData>
    <row r="1" spans="1:11" ht="177" customHeight="1" x14ac:dyDescent="0.25">
      <c r="A1" s="290"/>
      <c r="B1" s="290"/>
      <c r="C1" s="290"/>
      <c r="D1" s="290"/>
      <c r="E1" s="290"/>
      <c r="F1" s="290"/>
      <c r="G1" s="290"/>
      <c r="H1" s="290"/>
      <c r="I1" s="290"/>
      <c r="J1" s="290"/>
      <c r="K1" s="290"/>
    </row>
    <row r="2" spans="1:11" ht="377.25" customHeight="1" x14ac:dyDescent="0.25">
      <c r="A2" s="290"/>
      <c r="B2" s="290"/>
      <c r="C2" s="290"/>
      <c r="D2" s="290"/>
      <c r="E2" s="290"/>
      <c r="F2" s="290"/>
      <c r="G2" s="290"/>
      <c r="H2" s="290"/>
      <c r="I2" s="290"/>
      <c r="J2" s="290"/>
      <c r="K2" s="290"/>
    </row>
    <row r="3" spans="1:11" ht="27.75" x14ac:dyDescent="0.4">
      <c r="A3" s="81"/>
      <c r="B3" s="291" t="s">
        <v>475</v>
      </c>
      <c r="C3" s="291"/>
      <c r="D3" s="291"/>
      <c r="E3" s="291"/>
      <c r="F3" s="291"/>
      <c r="G3" s="291"/>
      <c r="H3" s="291"/>
      <c r="I3" s="291"/>
      <c r="J3" s="80"/>
      <c r="K3" s="80"/>
    </row>
    <row r="4" spans="1:11" ht="25.5" x14ac:dyDescent="0.35">
      <c r="A4" s="81"/>
      <c r="B4" s="292" t="str">
        <f>IF('Performance Scores '!B2="[Enter Department Name Here]","",'Performance Scores '!B2)</f>
        <v/>
      </c>
      <c r="C4" s="292"/>
      <c r="D4" s="292"/>
      <c r="E4" s="292"/>
      <c r="F4" s="292"/>
      <c r="G4" s="292"/>
      <c r="H4" s="292"/>
      <c r="I4" s="292"/>
      <c r="J4" s="80"/>
      <c r="K4" s="80"/>
    </row>
    <row r="5" spans="1:11" ht="25.5" x14ac:dyDescent="0.35">
      <c r="A5" s="81"/>
      <c r="B5" s="293" t="str">
        <f>IF('Performance Scores '!B3="[Enter Date of Assessment Here]","",'Performance Scores '!B3:C3)</f>
        <v/>
      </c>
      <c r="C5" s="293"/>
      <c r="D5" s="293"/>
      <c r="E5" s="293"/>
      <c r="F5" s="293"/>
      <c r="G5" s="293"/>
      <c r="H5" s="293"/>
      <c r="I5" s="293"/>
      <c r="J5" s="80"/>
      <c r="K5" s="80"/>
    </row>
    <row r="6" spans="1:11" ht="18" x14ac:dyDescent="0.25">
      <c r="A6" s="81"/>
      <c r="B6" s="294"/>
      <c r="C6" s="294"/>
      <c r="D6" s="294"/>
      <c r="E6" s="294"/>
      <c r="F6" s="294"/>
      <c r="G6" s="294"/>
      <c r="H6" s="294"/>
      <c r="I6" s="294"/>
      <c r="J6" s="80"/>
      <c r="K6" s="80"/>
    </row>
    <row r="7" spans="1:11" ht="20.25" x14ac:dyDescent="0.3">
      <c r="A7" s="289" t="s">
        <v>488</v>
      </c>
      <c r="B7" s="289"/>
      <c r="C7" s="289"/>
      <c r="D7" s="289"/>
      <c r="E7" s="289"/>
      <c r="F7" s="289"/>
      <c r="G7" s="289"/>
      <c r="H7" s="289"/>
      <c r="I7" s="289"/>
      <c r="J7" s="289"/>
      <c r="K7" s="289"/>
    </row>
    <row r="8" spans="1:11" ht="20.25" x14ac:dyDescent="0.3">
      <c r="A8" s="283"/>
      <c r="B8" s="283"/>
      <c r="C8" s="283"/>
      <c r="D8" s="283"/>
      <c r="E8" s="283"/>
      <c r="F8" s="283"/>
      <c r="G8" s="283"/>
      <c r="H8" s="283"/>
      <c r="I8" s="283"/>
      <c r="J8" s="283"/>
      <c r="K8" s="283"/>
    </row>
    <row r="9" spans="1:11" ht="20.25" x14ac:dyDescent="0.3">
      <c r="A9" s="283" t="s">
        <v>476</v>
      </c>
      <c r="B9" s="283"/>
      <c r="C9" s="283"/>
      <c r="D9" s="283"/>
      <c r="E9" s="283"/>
      <c r="F9" s="283"/>
      <c r="G9" s="283"/>
      <c r="H9" s="283"/>
      <c r="I9" s="283"/>
      <c r="J9" s="283"/>
      <c r="K9" s="283"/>
    </row>
    <row r="10" spans="1:11" ht="20.25" x14ac:dyDescent="0.3">
      <c r="A10" s="284" t="s">
        <v>477</v>
      </c>
      <c r="B10" s="284"/>
      <c r="C10" s="284"/>
      <c r="D10" s="284"/>
      <c r="E10" s="284"/>
      <c r="F10" s="284"/>
      <c r="G10" s="284"/>
      <c r="H10" s="284"/>
      <c r="I10" s="284"/>
      <c r="J10" s="284"/>
      <c r="K10" s="284"/>
    </row>
    <row r="11" spans="1:11" ht="20.25" x14ac:dyDescent="0.3">
      <c r="A11" s="283"/>
      <c r="B11" s="283"/>
      <c r="C11" s="283"/>
      <c r="D11" s="283"/>
      <c r="E11" s="283"/>
      <c r="F11" s="283"/>
      <c r="G11" s="283"/>
      <c r="H11" s="283"/>
      <c r="I11" s="283"/>
      <c r="J11" s="283"/>
      <c r="K11" s="283"/>
    </row>
    <row r="12" spans="1:11" ht="20.25" x14ac:dyDescent="0.3">
      <c r="A12" s="283" t="s">
        <v>478</v>
      </c>
      <c r="B12" s="283"/>
      <c r="C12" s="283"/>
      <c r="D12" s="283"/>
      <c r="E12" s="283"/>
      <c r="F12" s="283"/>
      <c r="G12" s="283"/>
      <c r="H12" s="283"/>
      <c r="I12" s="283"/>
      <c r="J12" s="283"/>
      <c r="K12" s="283"/>
    </row>
    <row r="13" spans="1:11" ht="20.25" x14ac:dyDescent="0.3">
      <c r="A13" s="284" t="s">
        <v>479</v>
      </c>
      <c r="B13" s="284"/>
      <c r="C13" s="284"/>
      <c r="D13" s="284"/>
      <c r="E13" s="284"/>
      <c r="F13" s="284"/>
      <c r="G13" s="284"/>
      <c r="H13" s="284"/>
      <c r="I13" s="284"/>
      <c r="J13" s="284"/>
      <c r="K13" s="284"/>
    </row>
    <row r="14" spans="1:11" ht="20.25" x14ac:dyDescent="0.3">
      <c r="A14" s="283"/>
      <c r="B14" s="283"/>
      <c r="C14" s="283"/>
      <c r="D14" s="283"/>
      <c r="E14" s="283"/>
      <c r="F14" s="283"/>
      <c r="G14" s="283"/>
      <c r="H14" s="283"/>
      <c r="I14" s="283"/>
      <c r="J14" s="283"/>
      <c r="K14" s="283"/>
    </row>
    <row r="15" spans="1:11" ht="20.25" x14ac:dyDescent="0.3">
      <c r="A15" s="283" t="s">
        <v>480</v>
      </c>
      <c r="B15" s="283"/>
      <c r="C15" s="283"/>
      <c r="D15" s="283"/>
      <c r="E15" s="283"/>
      <c r="F15" s="283"/>
      <c r="G15" s="283"/>
      <c r="H15" s="283"/>
      <c r="I15" s="283"/>
      <c r="J15" s="283"/>
      <c r="K15" s="283"/>
    </row>
    <row r="16" spans="1:11" ht="20.25" x14ac:dyDescent="0.3">
      <c r="A16" s="284" t="s">
        <v>481</v>
      </c>
      <c r="B16" s="284"/>
      <c r="C16" s="284"/>
      <c r="D16" s="284"/>
      <c r="E16" s="284"/>
      <c r="F16" s="284"/>
      <c r="G16" s="284"/>
      <c r="H16" s="284"/>
      <c r="I16" s="284"/>
      <c r="J16" s="284"/>
      <c r="K16" s="284"/>
    </row>
    <row r="17" spans="1:11" s="80" customFormat="1" ht="20.25" x14ac:dyDescent="0.3">
      <c r="A17" s="283"/>
      <c r="B17" s="283"/>
      <c r="C17" s="283"/>
      <c r="D17" s="283"/>
      <c r="E17" s="283"/>
      <c r="F17" s="283"/>
      <c r="G17" s="283"/>
      <c r="H17" s="283"/>
      <c r="I17" s="283"/>
      <c r="J17" s="283"/>
      <c r="K17" s="283"/>
    </row>
    <row r="18" spans="1:11" ht="20.25" x14ac:dyDescent="0.3">
      <c r="A18" s="283" t="s">
        <v>482</v>
      </c>
      <c r="B18" s="283"/>
      <c r="C18" s="283"/>
      <c r="D18" s="283"/>
      <c r="E18" s="283"/>
      <c r="F18" s="283"/>
      <c r="G18" s="283"/>
      <c r="H18" s="283"/>
      <c r="I18" s="283"/>
      <c r="J18" s="283"/>
      <c r="K18" s="283"/>
    </row>
    <row r="19" spans="1:11" s="80" customFormat="1" ht="20.25" x14ac:dyDescent="0.3">
      <c r="A19" s="284" t="s">
        <v>483</v>
      </c>
      <c r="B19" s="284"/>
      <c r="C19" s="284"/>
      <c r="D19" s="284"/>
      <c r="E19" s="284"/>
      <c r="F19" s="284"/>
      <c r="G19" s="284"/>
      <c r="H19" s="284"/>
      <c r="I19" s="284"/>
      <c r="J19" s="284"/>
      <c r="K19" s="284"/>
    </row>
    <row r="20" spans="1:11" s="80" customFormat="1" ht="20.25" x14ac:dyDescent="0.3">
      <c r="A20" s="283"/>
      <c r="B20" s="283"/>
      <c r="C20" s="283"/>
      <c r="D20" s="283"/>
      <c r="E20" s="283"/>
      <c r="F20" s="283"/>
      <c r="G20" s="283"/>
      <c r="H20" s="283"/>
      <c r="I20" s="283"/>
      <c r="J20" s="283"/>
      <c r="K20" s="283"/>
    </row>
    <row r="21" spans="1:11" ht="20.25" x14ac:dyDescent="0.3">
      <c r="A21" s="283" t="s">
        <v>554</v>
      </c>
      <c r="B21" s="283"/>
      <c r="C21" s="283"/>
      <c r="D21" s="283"/>
      <c r="E21" s="283"/>
      <c r="F21" s="283"/>
      <c r="G21" s="283"/>
      <c r="H21" s="283"/>
      <c r="I21" s="283"/>
      <c r="J21" s="283"/>
      <c r="K21" s="283"/>
    </row>
    <row r="22" spans="1:11" ht="20.25" x14ac:dyDescent="0.3">
      <c r="A22" s="284" t="s">
        <v>555</v>
      </c>
      <c r="B22" s="284"/>
      <c r="C22" s="284"/>
      <c r="D22" s="284"/>
      <c r="E22" s="284"/>
      <c r="F22" s="284"/>
      <c r="G22" s="284"/>
      <c r="H22" s="284"/>
      <c r="I22" s="284"/>
      <c r="J22" s="284"/>
      <c r="K22" s="284"/>
    </row>
    <row r="23" spans="1:11" ht="20.25" x14ac:dyDescent="0.3">
      <c r="A23" s="283"/>
      <c r="B23" s="283"/>
      <c r="C23" s="283"/>
      <c r="D23" s="283"/>
      <c r="E23" s="283"/>
      <c r="F23" s="283"/>
      <c r="G23" s="283"/>
      <c r="H23" s="283"/>
      <c r="I23" s="283"/>
      <c r="J23" s="283"/>
      <c r="K23" s="283"/>
    </row>
    <row r="24" spans="1:11" ht="20.25" x14ac:dyDescent="0.3">
      <c r="A24" s="283" t="s">
        <v>484</v>
      </c>
      <c r="B24" s="283"/>
      <c r="C24" s="283"/>
      <c r="D24" s="283"/>
      <c r="E24" s="283"/>
      <c r="F24" s="283"/>
      <c r="G24" s="283"/>
      <c r="H24" s="283"/>
      <c r="I24" s="283"/>
      <c r="J24" s="283"/>
      <c r="K24" s="283"/>
    </row>
    <row r="25" spans="1:11" ht="20.25" x14ac:dyDescent="0.3">
      <c r="A25" s="284" t="s">
        <v>485</v>
      </c>
      <c r="B25" s="284"/>
      <c r="C25" s="284"/>
      <c r="D25" s="284"/>
      <c r="E25" s="284"/>
      <c r="F25" s="284"/>
      <c r="G25" s="284"/>
      <c r="H25" s="284"/>
      <c r="I25" s="284"/>
      <c r="J25" s="284"/>
      <c r="K25" s="284"/>
    </row>
    <row r="26" spans="1:11" ht="20.25" x14ac:dyDescent="0.3">
      <c r="A26" s="283"/>
      <c r="B26" s="283"/>
      <c r="C26" s="283"/>
      <c r="D26" s="283"/>
      <c r="E26" s="283"/>
      <c r="F26" s="283"/>
      <c r="G26" s="283"/>
      <c r="H26" s="283"/>
      <c r="I26" s="283"/>
      <c r="J26" s="283"/>
      <c r="K26" s="283"/>
    </row>
    <row r="27" spans="1:11" ht="20.25" x14ac:dyDescent="0.3">
      <c r="A27" s="283" t="s">
        <v>486</v>
      </c>
      <c r="B27" s="283"/>
      <c r="C27" s="283"/>
      <c r="D27" s="283"/>
      <c r="E27" s="283"/>
      <c r="F27" s="283"/>
      <c r="G27" s="283"/>
      <c r="H27" s="283"/>
      <c r="I27" s="283"/>
      <c r="J27" s="283"/>
      <c r="K27" s="283"/>
    </row>
    <row r="28" spans="1:11" ht="20.25" x14ac:dyDescent="0.3">
      <c r="A28" s="284" t="s">
        <v>487</v>
      </c>
      <c r="B28" s="284"/>
      <c r="C28" s="284"/>
      <c r="D28" s="284"/>
      <c r="E28" s="284"/>
      <c r="F28" s="284"/>
      <c r="G28" s="284"/>
      <c r="H28" s="284"/>
      <c r="I28" s="284"/>
      <c r="J28" s="284"/>
      <c r="K28" s="284"/>
    </row>
    <row r="29" spans="1:11" s="80" customFormat="1" ht="20.25" customHeight="1" x14ac:dyDescent="0.25">
      <c r="A29" s="301" t="s">
        <v>553</v>
      </c>
      <c r="B29" s="301"/>
      <c r="C29" s="301"/>
      <c r="D29" s="301"/>
      <c r="E29" s="301"/>
      <c r="F29" s="301"/>
      <c r="G29" s="301"/>
      <c r="H29" s="301"/>
      <c r="I29" s="301"/>
      <c r="J29" s="301"/>
      <c r="K29" s="301"/>
    </row>
    <row r="30" spans="1:11" s="80" customFormat="1" ht="20.25" customHeight="1" x14ac:dyDescent="0.25">
      <c r="A30" s="301"/>
      <c r="B30" s="301"/>
      <c r="C30" s="301"/>
      <c r="D30" s="301"/>
      <c r="E30" s="301"/>
      <c r="F30" s="301"/>
      <c r="G30" s="301"/>
      <c r="H30" s="301"/>
      <c r="I30" s="301"/>
      <c r="J30" s="301"/>
      <c r="K30" s="301"/>
    </row>
    <row r="31" spans="1:11" s="80" customFormat="1" ht="20.25" customHeight="1" x14ac:dyDescent="0.25">
      <c r="A31" s="301"/>
      <c r="B31" s="301"/>
      <c r="C31" s="301"/>
      <c r="D31" s="301"/>
      <c r="E31" s="301"/>
      <c r="F31" s="301"/>
      <c r="G31" s="301"/>
      <c r="H31" s="301"/>
      <c r="I31" s="301"/>
      <c r="J31" s="301"/>
      <c r="K31" s="301"/>
    </row>
    <row r="32" spans="1:11" s="80" customFormat="1" ht="20.25" customHeight="1" x14ac:dyDescent="0.25">
      <c r="A32" s="301"/>
      <c r="B32" s="301"/>
      <c r="C32" s="301"/>
      <c r="D32" s="301"/>
      <c r="E32" s="301"/>
      <c r="F32" s="301"/>
      <c r="G32" s="301"/>
      <c r="H32" s="301"/>
      <c r="I32" s="301"/>
      <c r="J32" s="301"/>
      <c r="K32" s="301"/>
    </row>
    <row r="33" spans="1:11" ht="258" customHeight="1" x14ac:dyDescent="0.25">
      <c r="A33" s="301"/>
      <c r="B33" s="301"/>
      <c r="C33" s="301"/>
      <c r="D33" s="301"/>
      <c r="E33" s="301"/>
      <c r="F33" s="301"/>
      <c r="G33" s="301"/>
      <c r="H33" s="301"/>
      <c r="I33" s="301"/>
      <c r="J33" s="301"/>
      <c r="K33" s="301"/>
    </row>
    <row r="34" spans="1:11" ht="47.25" customHeight="1" x14ac:dyDescent="0.25">
      <c r="A34" s="298"/>
      <c r="B34" s="298"/>
      <c r="C34" s="298"/>
      <c r="D34" s="298"/>
      <c r="E34" s="298"/>
      <c r="F34" s="298"/>
      <c r="G34" s="298"/>
      <c r="H34" s="298"/>
      <c r="I34" s="298"/>
      <c r="J34" s="298"/>
      <c r="K34" s="298"/>
    </row>
    <row r="35" spans="1:11" ht="30.75" customHeight="1" x14ac:dyDescent="0.25">
      <c r="A35" s="303" t="s">
        <v>489</v>
      </c>
      <c r="B35" s="303"/>
      <c r="C35" s="303"/>
      <c r="D35" s="303"/>
      <c r="E35" s="303"/>
      <c r="F35" s="303"/>
      <c r="G35" s="303"/>
      <c r="H35" s="303"/>
      <c r="I35" s="303"/>
      <c r="J35" s="303"/>
      <c r="K35" s="303"/>
    </row>
    <row r="36" spans="1:11" s="3" customFormat="1" ht="21.6" customHeight="1" x14ac:dyDescent="0.2">
      <c r="A36" s="254" t="s">
        <v>495</v>
      </c>
      <c r="B36" s="254"/>
      <c r="C36" s="254"/>
      <c r="D36" s="254"/>
      <c r="E36" s="254"/>
      <c r="F36" s="254"/>
      <c r="G36" s="254"/>
      <c r="H36" s="254"/>
      <c r="I36" s="254"/>
      <c r="J36" s="288">
        <v>4</v>
      </c>
      <c r="K36" s="288"/>
    </row>
    <row r="37" spans="1:11" s="3" customFormat="1" ht="21.6" customHeight="1" x14ac:dyDescent="0.2">
      <c r="A37" s="254" t="s">
        <v>496</v>
      </c>
      <c r="B37" s="254"/>
      <c r="C37" s="254"/>
      <c r="D37" s="254"/>
      <c r="E37" s="254"/>
      <c r="F37" s="254"/>
      <c r="G37" s="254"/>
      <c r="H37" s="254"/>
      <c r="I37" s="254"/>
      <c r="J37" s="288">
        <v>4</v>
      </c>
      <c r="K37" s="288"/>
    </row>
    <row r="38" spans="1:11" s="3" customFormat="1" ht="21.6" customHeight="1" x14ac:dyDescent="0.2">
      <c r="A38" s="254" t="s">
        <v>497</v>
      </c>
      <c r="B38" s="254"/>
      <c r="C38" s="254"/>
      <c r="D38" s="254"/>
      <c r="E38" s="254"/>
      <c r="F38" s="254"/>
      <c r="G38" s="254"/>
      <c r="H38" s="254"/>
      <c r="I38" s="254"/>
      <c r="J38" s="288">
        <v>5</v>
      </c>
      <c r="K38" s="288"/>
    </row>
    <row r="39" spans="1:11" s="3" customFormat="1" ht="21.6" customHeight="1" x14ac:dyDescent="0.2">
      <c r="A39" s="254" t="s">
        <v>498</v>
      </c>
      <c r="B39" s="254"/>
      <c r="C39" s="254"/>
      <c r="D39" s="254"/>
      <c r="E39" s="254"/>
      <c r="F39" s="254"/>
      <c r="G39" s="254"/>
      <c r="H39" s="254"/>
      <c r="I39" s="254"/>
      <c r="J39" s="288">
        <v>6</v>
      </c>
      <c r="K39" s="288"/>
    </row>
    <row r="40" spans="1:11" s="3" customFormat="1" ht="21.6" customHeight="1" x14ac:dyDescent="0.2">
      <c r="A40" s="254" t="s">
        <v>499</v>
      </c>
      <c r="B40" s="254"/>
      <c r="C40" s="254"/>
      <c r="D40" s="254"/>
      <c r="E40" s="254"/>
      <c r="F40" s="254"/>
      <c r="G40" s="254"/>
      <c r="H40" s="254"/>
      <c r="I40" s="254"/>
      <c r="J40" s="288">
        <v>6</v>
      </c>
      <c r="K40" s="288"/>
    </row>
    <row r="41" spans="1:11" s="82" customFormat="1" ht="21.6" customHeight="1" x14ac:dyDescent="0.2">
      <c r="A41" s="254" t="s">
        <v>500</v>
      </c>
      <c r="B41" s="254"/>
      <c r="C41" s="254"/>
      <c r="D41" s="254"/>
      <c r="E41" s="254"/>
      <c r="F41" s="254"/>
      <c r="G41" s="254"/>
      <c r="H41" s="254"/>
      <c r="I41" s="254"/>
      <c r="J41" s="288">
        <v>7</v>
      </c>
      <c r="K41" s="288"/>
    </row>
    <row r="42" spans="1:11" s="82" customFormat="1" ht="21.6" customHeight="1" x14ac:dyDescent="0.2">
      <c r="A42" s="254" t="s">
        <v>588</v>
      </c>
      <c r="B42" s="254"/>
      <c r="C42" s="254"/>
      <c r="D42" s="254"/>
      <c r="E42" s="254"/>
      <c r="F42" s="254"/>
      <c r="G42" s="254"/>
      <c r="H42" s="254"/>
      <c r="I42" s="254"/>
      <c r="J42" s="288">
        <v>8</v>
      </c>
      <c r="K42" s="288"/>
    </row>
    <row r="43" spans="1:11" s="82" customFormat="1" ht="32.25" customHeight="1" x14ac:dyDescent="0.2">
      <c r="A43" s="255" t="s">
        <v>587</v>
      </c>
      <c r="B43" s="255"/>
      <c r="C43" s="255"/>
      <c r="D43" s="255"/>
      <c r="E43" s="255"/>
      <c r="F43" s="255"/>
      <c r="G43" s="255"/>
      <c r="H43" s="255"/>
      <c r="I43" s="255"/>
      <c r="J43" s="288">
        <v>9</v>
      </c>
      <c r="K43" s="288"/>
    </row>
    <row r="44" spans="1:11" s="82" customFormat="1" ht="21.6" customHeight="1" x14ac:dyDescent="0.2">
      <c r="A44" s="254" t="s">
        <v>589</v>
      </c>
      <c r="B44" s="254"/>
      <c r="C44" s="254"/>
      <c r="D44" s="254"/>
      <c r="E44" s="254"/>
      <c r="F44" s="254"/>
      <c r="G44" s="254"/>
      <c r="H44" s="254"/>
      <c r="I44" s="254"/>
      <c r="J44" s="288">
        <v>11</v>
      </c>
      <c r="K44" s="288"/>
    </row>
    <row r="45" spans="1:11" s="82" customFormat="1" ht="21.6" customHeight="1" x14ac:dyDescent="0.2">
      <c r="A45" s="254" t="s">
        <v>590</v>
      </c>
      <c r="B45" s="254"/>
      <c r="C45" s="254"/>
      <c r="D45" s="254"/>
      <c r="E45" s="254"/>
      <c r="F45" s="254"/>
      <c r="G45" s="254"/>
      <c r="H45" s="254"/>
      <c r="I45" s="254"/>
      <c r="J45" s="288">
        <v>12</v>
      </c>
      <c r="K45" s="288"/>
    </row>
    <row r="46" spans="1:11" s="82" customFormat="1" ht="21.6" customHeight="1" x14ac:dyDescent="0.2">
      <c r="A46" s="254" t="s">
        <v>591</v>
      </c>
      <c r="B46" s="254"/>
      <c r="C46" s="254"/>
      <c r="D46" s="254"/>
      <c r="E46" s="254"/>
      <c r="F46" s="254"/>
      <c r="G46" s="254"/>
      <c r="H46" s="254"/>
      <c r="I46" s="254"/>
      <c r="J46" s="288">
        <v>15</v>
      </c>
      <c r="K46" s="288"/>
    </row>
    <row r="47" spans="1:11" s="82" customFormat="1" ht="21.6" customHeight="1" x14ac:dyDescent="0.2">
      <c r="A47" s="254" t="s">
        <v>592</v>
      </c>
      <c r="B47" s="254"/>
      <c r="C47" s="254"/>
      <c r="D47" s="254"/>
      <c r="E47" s="254"/>
      <c r="F47" s="254"/>
      <c r="G47" s="254"/>
      <c r="H47" s="254"/>
      <c r="I47" s="254"/>
      <c r="J47" s="288">
        <v>18</v>
      </c>
      <c r="K47" s="288"/>
    </row>
    <row r="48" spans="1:11" s="82" customFormat="1" ht="21.6" customHeight="1" x14ac:dyDescent="0.2">
      <c r="A48" s="254" t="s">
        <v>501</v>
      </c>
      <c r="B48" s="254"/>
      <c r="C48" s="254"/>
      <c r="D48" s="254"/>
      <c r="E48" s="254"/>
      <c r="F48" s="254"/>
      <c r="G48" s="254"/>
      <c r="H48" s="254"/>
      <c r="I48" s="254"/>
      <c r="J48" s="288">
        <v>18</v>
      </c>
      <c r="K48" s="288"/>
    </row>
    <row r="49" spans="1:11" s="82" customFormat="1" ht="21.6" customHeight="1" x14ac:dyDescent="0.2">
      <c r="A49" s="254" t="s">
        <v>502</v>
      </c>
      <c r="B49" s="254"/>
      <c r="C49" s="254"/>
      <c r="D49" s="254"/>
      <c r="E49" s="254"/>
      <c r="F49" s="254"/>
      <c r="G49" s="254"/>
      <c r="H49" s="254"/>
      <c r="I49" s="254"/>
      <c r="J49" s="288">
        <v>19</v>
      </c>
      <c r="K49" s="288"/>
    </row>
    <row r="50" spans="1:11" s="82" customFormat="1" ht="21.6" customHeight="1" x14ac:dyDescent="0.2">
      <c r="A50" s="254" t="s">
        <v>593</v>
      </c>
      <c r="B50" s="254"/>
      <c r="C50" s="254"/>
      <c r="D50" s="254"/>
      <c r="E50" s="254"/>
      <c r="F50" s="254"/>
      <c r="G50" s="254"/>
      <c r="H50" s="254"/>
      <c r="I50" s="254"/>
      <c r="J50" s="288">
        <v>20</v>
      </c>
      <c r="K50" s="288"/>
    </row>
    <row r="51" spans="1:11" s="82" customFormat="1" ht="21.6" customHeight="1" x14ac:dyDescent="0.2">
      <c r="A51" s="254" t="s">
        <v>594</v>
      </c>
      <c r="B51" s="254"/>
      <c r="C51" s="254"/>
      <c r="D51" s="254"/>
      <c r="E51" s="254"/>
      <c r="F51" s="254"/>
      <c r="G51" s="254"/>
      <c r="H51" s="254"/>
      <c r="I51" s="254"/>
      <c r="J51" s="288">
        <v>28</v>
      </c>
      <c r="K51" s="288"/>
    </row>
    <row r="52" spans="1:11" s="82" customFormat="1" ht="21.6" customHeight="1" x14ac:dyDescent="0.2">
      <c r="A52" s="254" t="s">
        <v>595</v>
      </c>
      <c r="B52" s="254"/>
      <c r="C52" s="254"/>
      <c r="D52" s="254"/>
      <c r="E52" s="254"/>
      <c r="F52" s="254"/>
      <c r="G52" s="254"/>
      <c r="H52" s="254"/>
      <c r="I52" s="254"/>
      <c r="J52" s="288">
        <v>59</v>
      </c>
      <c r="K52" s="288"/>
    </row>
    <row r="53" spans="1:11" ht="15.75" x14ac:dyDescent="0.25">
      <c r="A53" s="297"/>
      <c r="B53" s="297"/>
      <c r="C53" s="297"/>
      <c r="D53" s="297"/>
      <c r="E53" s="297"/>
      <c r="F53" s="297"/>
      <c r="G53" s="297"/>
      <c r="H53" s="297"/>
      <c r="I53" s="297"/>
      <c r="J53" s="297"/>
      <c r="K53" s="297"/>
    </row>
    <row r="54" spans="1:11" ht="46.5" customHeight="1" x14ac:dyDescent="0.25">
      <c r="A54" s="298"/>
      <c r="B54" s="298"/>
      <c r="C54" s="298"/>
      <c r="D54" s="298"/>
      <c r="E54" s="298"/>
      <c r="F54" s="298"/>
      <c r="G54" s="298"/>
      <c r="H54" s="298"/>
      <c r="I54" s="298"/>
      <c r="J54" s="298"/>
      <c r="K54" s="298"/>
    </row>
    <row r="55" spans="1:11" ht="144" customHeight="1" x14ac:dyDescent="0.25">
      <c r="A55" s="299" t="s">
        <v>556</v>
      </c>
      <c r="B55" s="300"/>
      <c r="C55" s="300"/>
      <c r="D55" s="300"/>
      <c r="E55" s="300"/>
      <c r="F55" s="300"/>
      <c r="G55" s="300"/>
      <c r="H55" s="300"/>
      <c r="I55" s="300"/>
      <c r="J55" s="300"/>
      <c r="K55" s="300"/>
    </row>
    <row r="56" spans="1:11" s="80" customFormat="1" ht="135" customHeight="1" x14ac:dyDescent="0.25">
      <c r="A56" s="174" t="s">
        <v>635</v>
      </c>
      <c r="B56" s="175"/>
      <c r="C56" s="175"/>
      <c r="D56" s="175"/>
      <c r="E56" s="175"/>
      <c r="F56" s="175"/>
      <c r="G56" s="175"/>
      <c r="H56" s="175"/>
      <c r="I56" s="175"/>
      <c r="J56" s="175"/>
      <c r="K56" s="175"/>
    </row>
    <row r="57" spans="1:11" ht="290.25" customHeight="1" x14ac:dyDescent="0.25">
      <c r="A57" s="175"/>
      <c r="B57" s="175"/>
      <c r="C57" s="175"/>
      <c r="D57" s="175"/>
      <c r="E57" s="175"/>
      <c r="F57" s="175"/>
      <c r="G57" s="175"/>
      <c r="H57" s="175"/>
      <c r="I57" s="175"/>
      <c r="J57" s="175"/>
      <c r="K57" s="175"/>
    </row>
    <row r="58" spans="1:11" ht="409.5" customHeight="1" x14ac:dyDescent="0.25">
      <c r="A58" s="226" t="s">
        <v>606</v>
      </c>
      <c r="B58" s="221"/>
      <c r="C58" s="221"/>
      <c r="D58" s="221"/>
      <c r="E58" s="221"/>
      <c r="F58" s="221"/>
      <c r="G58" s="221"/>
      <c r="H58" s="221"/>
      <c r="I58" s="221"/>
      <c r="J58" s="221"/>
      <c r="K58" s="221"/>
    </row>
    <row r="59" spans="1:11" ht="294.75" customHeight="1" x14ac:dyDescent="0.25">
      <c r="A59" s="236"/>
      <c r="B59" s="236"/>
      <c r="C59" s="236"/>
      <c r="D59" s="236"/>
      <c r="E59" s="236"/>
      <c r="F59" s="236"/>
      <c r="G59" s="236"/>
      <c r="H59" s="296" t="s">
        <v>605</v>
      </c>
      <c r="I59" s="296"/>
      <c r="J59" s="296"/>
      <c r="K59" s="296"/>
    </row>
    <row r="60" spans="1:11" x14ac:dyDescent="0.25">
      <c r="A60" s="236"/>
      <c r="B60" s="236"/>
      <c r="C60" s="236"/>
      <c r="D60" s="236"/>
      <c r="E60" s="236"/>
      <c r="F60" s="236"/>
      <c r="G60" s="236"/>
      <c r="H60" s="236"/>
      <c r="I60" s="236"/>
      <c r="J60" s="236"/>
      <c r="K60" s="236"/>
    </row>
    <row r="61" spans="1:11" ht="301.5" customHeight="1" x14ac:dyDescent="0.25">
      <c r="A61" s="175" t="s">
        <v>607</v>
      </c>
      <c r="B61" s="221"/>
      <c r="C61" s="221"/>
      <c r="D61" s="221"/>
      <c r="E61" s="221"/>
      <c r="F61" s="221"/>
      <c r="G61" s="221"/>
      <c r="H61" s="221"/>
      <c r="I61" s="221"/>
      <c r="J61" s="221"/>
      <c r="K61" s="221"/>
    </row>
    <row r="62" spans="1:11" ht="195" customHeight="1" x14ac:dyDescent="0.25">
      <c r="A62" s="175" t="s">
        <v>608</v>
      </c>
      <c r="B62" s="224"/>
      <c r="C62" s="224"/>
      <c r="D62" s="224"/>
      <c r="E62" s="224"/>
      <c r="F62" s="224"/>
      <c r="G62" s="224"/>
      <c r="H62" s="224"/>
      <c r="I62" s="224"/>
      <c r="J62" s="224"/>
      <c r="K62" s="224"/>
    </row>
    <row r="63" spans="1:11" s="85" customFormat="1" ht="43.35" customHeight="1" x14ac:dyDescent="0.25">
      <c r="A63" s="84"/>
      <c r="B63" s="84"/>
      <c r="C63" s="302" t="s">
        <v>575</v>
      </c>
      <c r="D63" s="302"/>
      <c r="E63" s="302"/>
      <c r="F63" s="302"/>
      <c r="G63" s="302"/>
      <c r="H63" s="302"/>
      <c r="I63" s="302"/>
      <c r="J63" s="84"/>
      <c r="K63" s="84"/>
    </row>
    <row r="64" spans="1:11" s="85" customFormat="1" ht="53.25" customHeight="1" x14ac:dyDescent="0.25">
      <c r="A64" s="84"/>
      <c r="B64" s="287" t="s">
        <v>490</v>
      </c>
      <c r="C64" s="287"/>
      <c r="D64" s="287"/>
      <c r="E64" s="287"/>
      <c r="F64" s="295" t="s">
        <v>629</v>
      </c>
      <c r="G64" s="295"/>
      <c r="H64" s="295"/>
      <c r="I64" s="295"/>
      <c r="J64" s="295"/>
      <c r="K64" s="84"/>
    </row>
    <row r="65" spans="1:11" s="85" customFormat="1" ht="50.25" customHeight="1" x14ac:dyDescent="0.25">
      <c r="A65" s="84"/>
      <c r="B65" s="287" t="s">
        <v>491</v>
      </c>
      <c r="C65" s="287"/>
      <c r="D65" s="287"/>
      <c r="E65" s="287"/>
      <c r="F65" s="305" t="s">
        <v>630</v>
      </c>
      <c r="G65" s="305"/>
      <c r="H65" s="305"/>
      <c r="I65" s="305"/>
      <c r="J65" s="305"/>
      <c r="K65" s="84"/>
    </row>
    <row r="66" spans="1:11" s="85" customFormat="1" ht="51" customHeight="1" x14ac:dyDescent="0.25">
      <c r="A66" s="84"/>
      <c r="B66" s="287" t="s">
        <v>492</v>
      </c>
      <c r="C66" s="287"/>
      <c r="D66" s="287"/>
      <c r="E66" s="287"/>
      <c r="F66" s="306" t="s">
        <v>631</v>
      </c>
      <c r="G66" s="306"/>
      <c r="H66" s="306"/>
      <c r="I66" s="306"/>
      <c r="J66" s="306"/>
      <c r="K66" s="84"/>
    </row>
    <row r="67" spans="1:11" s="85" customFormat="1" ht="51" customHeight="1" x14ac:dyDescent="0.25">
      <c r="A67" s="84"/>
      <c r="B67" s="287" t="s">
        <v>493</v>
      </c>
      <c r="C67" s="287"/>
      <c r="D67" s="287"/>
      <c r="E67" s="287"/>
      <c r="F67" s="282" t="s">
        <v>632</v>
      </c>
      <c r="G67" s="282"/>
      <c r="H67" s="282"/>
      <c r="I67" s="282"/>
      <c r="J67" s="282"/>
      <c r="K67" s="84"/>
    </row>
    <row r="68" spans="1:11" s="85" customFormat="1" ht="43.35" customHeight="1" x14ac:dyDescent="0.25">
      <c r="A68" s="86"/>
      <c r="B68" s="287" t="s">
        <v>494</v>
      </c>
      <c r="C68" s="287"/>
      <c r="D68" s="287"/>
      <c r="E68" s="287"/>
      <c r="F68" s="278" t="s">
        <v>633</v>
      </c>
      <c r="G68" s="278"/>
      <c r="H68" s="278"/>
      <c r="I68" s="278"/>
      <c r="J68" s="278"/>
      <c r="K68" s="86"/>
    </row>
    <row r="69" spans="1:11" ht="51" customHeight="1" x14ac:dyDescent="0.25">
      <c r="A69" s="281"/>
      <c r="B69" s="281"/>
      <c r="C69" s="281"/>
      <c r="D69" s="281"/>
      <c r="E69" s="281"/>
      <c r="F69" s="281"/>
      <c r="G69" s="281"/>
      <c r="H69" s="281"/>
      <c r="I69" s="281"/>
      <c r="J69" s="281"/>
      <c r="K69" s="281"/>
    </row>
    <row r="70" spans="1:11" ht="360" customHeight="1" x14ac:dyDescent="0.25">
      <c r="A70" s="175" t="s">
        <v>609</v>
      </c>
      <c r="B70" s="221"/>
      <c r="C70" s="221"/>
      <c r="D70" s="221"/>
      <c r="E70" s="221"/>
      <c r="F70" s="221"/>
      <c r="G70" s="221"/>
      <c r="H70" s="221"/>
      <c r="I70" s="221"/>
      <c r="J70" s="221"/>
      <c r="K70" s="221"/>
    </row>
    <row r="71" spans="1:11" ht="183.75" customHeight="1" x14ac:dyDescent="0.25">
      <c r="A71" s="175" t="s">
        <v>557</v>
      </c>
      <c r="B71" s="224"/>
      <c r="C71" s="224"/>
      <c r="D71" s="224"/>
      <c r="E71" s="224"/>
      <c r="F71" s="224"/>
      <c r="G71" s="224"/>
      <c r="H71" s="224"/>
      <c r="I71" s="224"/>
      <c r="J71" s="224"/>
      <c r="K71" s="224"/>
    </row>
    <row r="72" spans="1:11" ht="289.5" customHeight="1" x14ac:dyDescent="0.25">
      <c r="A72" s="175" t="s">
        <v>610</v>
      </c>
      <c r="B72" s="224"/>
      <c r="C72" s="224"/>
      <c r="D72" s="224"/>
      <c r="E72" s="224"/>
      <c r="F72" s="224"/>
      <c r="G72" s="224"/>
      <c r="H72" s="224"/>
      <c r="I72" s="224"/>
      <c r="J72" s="224"/>
      <c r="K72" s="224"/>
    </row>
    <row r="73" spans="1:11" ht="38.25" customHeight="1" x14ac:dyDescent="0.25">
      <c r="A73" s="269" t="s">
        <v>558</v>
      </c>
      <c r="B73" s="275"/>
      <c r="C73" s="275"/>
      <c r="D73" s="275"/>
      <c r="E73" s="275"/>
      <c r="F73" s="275"/>
      <c r="G73" s="275"/>
      <c r="H73" s="275"/>
      <c r="I73" s="275"/>
      <c r="J73" s="275"/>
      <c r="K73" s="275"/>
    </row>
    <row r="74" spans="1:11" ht="22.5" customHeight="1" x14ac:dyDescent="0.25">
      <c r="A74" s="279" t="s">
        <v>576</v>
      </c>
      <c r="B74" s="249"/>
      <c r="C74" s="249"/>
      <c r="D74" s="249"/>
      <c r="E74" s="249"/>
      <c r="F74" s="249"/>
      <c r="G74" s="249"/>
      <c r="H74" s="249"/>
      <c r="I74" s="249"/>
      <c r="J74" s="249"/>
      <c r="K74" s="249"/>
    </row>
    <row r="75" spans="1:11" ht="372.75" customHeight="1" x14ac:dyDescent="0.25">
      <c r="A75" s="236"/>
      <c r="B75" s="236"/>
      <c r="C75" s="236"/>
      <c r="D75" s="236"/>
      <c r="E75" s="236"/>
      <c r="F75" s="236"/>
      <c r="G75" s="236"/>
      <c r="H75" s="236"/>
      <c r="I75" s="236"/>
      <c r="J75" s="236"/>
      <c r="K75" s="236"/>
    </row>
    <row r="76" spans="1:11" ht="123" customHeight="1" x14ac:dyDescent="0.25">
      <c r="A76" s="175" t="s">
        <v>559</v>
      </c>
      <c r="B76" s="175"/>
      <c r="C76" s="175"/>
      <c r="D76" s="175"/>
      <c r="E76" s="175"/>
      <c r="F76" s="175"/>
      <c r="G76" s="175"/>
      <c r="H76" s="175"/>
      <c r="I76" s="175"/>
      <c r="J76" s="175"/>
      <c r="K76" s="175"/>
    </row>
    <row r="77" spans="1:11" x14ac:dyDescent="0.25">
      <c r="A77" s="175"/>
      <c r="B77" s="175"/>
      <c r="C77" s="175"/>
      <c r="D77" s="175"/>
      <c r="E77" s="175"/>
      <c r="F77" s="175"/>
      <c r="G77" s="175"/>
      <c r="H77" s="175"/>
      <c r="I77" s="175"/>
      <c r="J77" s="175"/>
      <c r="K77" s="175"/>
    </row>
    <row r="78" spans="1:11" ht="33.75" customHeight="1" x14ac:dyDescent="0.25">
      <c r="A78" s="302" t="s">
        <v>598</v>
      </c>
      <c r="B78" s="302"/>
      <c r="C78" s="302"/>
      <c r="D78" s="302"/>
      <c r="E78" s="302"/>
      <c r="F78" s="302"/>
      <c r="G78" s="302"/>
      <c r="H78" s="302"/>
      <c r="I78" s="302"/>
      <c r="J78" s="302"/>
      <c r="K78" s="302"/>
    </row>
    <row r="79" spans="1:11" ht="409.5" customHeight="1" x14ac:dyDescent="0.25"/>
    <row r="80" spans="1:11" ht="393" customHeight="1" x14ac:dyDescent="0.25">
      <c r="A80" s="280"/>
      <c r="B80" s="280"/>
      <c r="C80" s="280"/>
      <c r="D80" s="280"/>
      <c r="E80" s="280"/>
      <c r="F80" s="280"/>
      <c r="G80" s="280"/>
      <c r="H80" s="280"/>
      <c r="I80" s="280"/>
      <c r="J80" s="280"/>
      <c r="K80" s="280"/>
    </row>
    <row r="81" spans="1:11" ht="33.75" hidden="1" customHeight="1" x14ac:dyDescent="0.25">
      <c r="A81" s="280"/>
      <c r="B81" s="280"/>
      <c r="C81" s="280"/>
      <c r="D81" s="280"/>
      <c r="E81" s="280"/>
      <c r="F81" s="280"/>
      <c r="G81" s="280"/>
      <c r="H81" s="280"/>
      <c r="I81" s="280"/>
      <c r="J81" s="280"/>
      <c r="K81" s="280"/>
    </row>
    <row r="82" spans="1:11" s="80" customFormat="1" ht="71.25" customHeight="1" x14ac:dyDescent="0.25">
      <c r="A82" s="241" t="s">
        <v>599</v>
      </c>
      <c r="B82" s="241"/>
      <c r="C82" s="241"/>
      <c r="D82" s="241"/>
      <c r="E82" s="241"/>
      <c r="F82" s="241"/>
      <c r="G82" s="241"/>
      <c r="H82" s="241"/>
      <c r="I82" s="241"/>
      <c r="J82" s="241"/>
      <c r="K82" s="241"/>
    </row>
    <row r="83" spans="1:11" s="80" customFormat="1" ht="39.75" customHeight="1" x14ac:dyDescent="0.25">
      <c r="A83" s="286" t="s">
        <v>570</v>
      </c>
      <c r="B83" s="286"/>
      <c r="C83" s="286"/>
      <c r="D83" s="286"/>
      <c r="E83" s="286"/>
      <c r="F83" s="286"/>
      <c r="G83" s="286"/>
      <c r="H83" s="286"/>
      <c r="I83" s="286"/>
      <c r="J83" s="286"/>
      <c r="K83" s="286"/>
    </row>
    <row r="84" spans="1:11" ht="51.75" customHeight="1" x14ac:dyDescent="0.25">
      <c r="A84" s="285" t="str">
        <f>'Score Summary (Hide) '!A4:B4</f>
        <v>Model Standards by Essential Services</v>
      </c>
      <c r="B84" s="285"/>
      <c r="C84" s="285"/>
      <c r="D84" s="285"/>
      <c r="E84" s="285"/>
      <c r="F84" s="285" t="str">
        <f>'Score Summary (Hide) '!C4</f>
        <v>Performance Scores</v>
      </c>
      <c r="G84" s="285"/>
      <c r="H84" s="285" t="s">
        <v>529</v>
      </c>
      <c r="I84" s="285"/>
      <c r="J84" s="285" t="str">
        <f>'Score Summary (Hide) '!G4</f>
        <v>Agency Contribution Scores</v>
      </c>
      <c r="K84" s="285"/>
    </row>
    <row r="85" spans="1:11" ht="15.75" x14ac:dyDescent="0.25">
      <c r="A85" s="262" t="str">
        <f>'Score Summary (Hide) '!A5:B5</f>
        <v xml:space="preserve">ES 1:  Monitor Health Status </v>
      </c>
      <c r="B85" s="262"/>
      <c r="C85" s="262"/>
      <c r="D85" s="262"/>
      <c r="E85" s="262"/>
      <c r="F85" s="261" t="str">
        <f>'Score Summary (Hide) '!C5</f>
        <v/>
      </c>
      <c r="G85" s="261"/>
      <c r="H85" s="261" t="str">
        <f>'Score Summary (Hide) '!F5</f>
        <v/>
      </c>
      <c r="I85" s="261"/>
      <c r="J85" s="261" t="str">
        <f>'Score Summary (Hide) '!G5</f>
        <v/>
      </c>
      <c r="K85" s="261"/>
    </row>
    <row r="86" spans="1:11" ht="15.75" x14ac:dyDescent="0.25">
      <c r="A86" s="246" t="s">
        <v>624</v>
      </c>
      <c r="B86" s="246"/>
      <c r="C86" s="246"/>
      <c r="D86" s="246"/>
      <c r="E86" s="246"/>
      <c r="F86" s="244" t="str">
        <f>'Score Summary (Hide) '!C6</f>
        <v/>
      </c>
      <c r="G86" s="244"/>
      <c r="H86" s="244" t="str">
        <f>'Score Summary (Hide) '!F6</f>
        <v/>
      </c>
      <c r="I86" s="244"/>
      <c r="J86" s="244" t="str">
        <f>'Score Summary (Hide) '!G6</f>
        <v/>
      </c>
      <c r="K86" s="244"/>
    </row>
    <row r="87" spans="1:11" ht="15.75" x14ac:dyDescent="0.25">
      <c r="A87" s="246" t="str">
        <f>'Score Summary (Hide) '!A7:B7</f>
        <v>1.2  Current Technology</v>
      </c>
      <c r="B87" s="246"/>
      <c r="C87" s="246"/>
      <c r="D87" s="246"/>
      <c r="E87" s="246"/>
      <c r="F87" s="244" t="str">
        <f>'Score Summary (Hide) '!C7</f>
        <v/>
      </c>
      <c r="G87" s="244"/>
      <c r="H87" s="244" t="str">
        <f>'Score Summary (Hide) '!F7</f>
        <v/>
      </c>
      <c r="I87" s="244"/>
      <c r="J87" s="244" t="str">
        <f>'Score Summary (Hide) '!G7</f>
        <v/>
      </c>
      <c r="K87" s="244"/>
    </row>
    <row r="88" spans="1:11" ht="15.75" x14ac:dyDescent="0.25">
      <c r="A88" s="246" t="str">
        <f>'Score Summary (Hide) '!A8:B8</f>
        <v>1.3  Registries</v>
      </c>
      <c r="B88" s="246"/>
      <c r="C88" s="246"/>
      <c r="D88" s="246"/>
      <c r="E88" s="246"/>
      <c r="F88" s="244" t="str">
        <f>'Score Summary (Hide) '!C8</f>
        <v/>
      </c>
      <c r="G88" s="244"/>
      <c r="H88" s="244" t="str">
        <f>'Score Summary (Hide) '!F8</f>
        <v/>
      </c>
      <c r="I88" s="244"/>
      <c r="J88" s="244" t="str">
        <f>'Score Summary (Hide) '!G8</f>
        <v/>
      </c>
      <c r="K88" s="244"/>
    </row>
    <row r="89" spans="1:11" ht="15.75" x14ac:dyDescent="0.25">
      <c r="A89" s="262" t="str">
        <f>'Score Summary (Hide) '!A9:B9</f>
        <v xml:space="preserve">ES 2:  Diagnose and Investigate </v>
      </c>
      <c r="B89" s="262"/>
      <c r="C89" s="262"/>
      <c r="D89" s="262"/>
      <c r="E89" s="262"/>
      <c r="F89" s="261" t="str">
        <f>'Score Summary (Hide) '!C9</f>
        <v/>
      </c>
      <c r="G89" s="261"/>
      <c r="H89" s="261" t="str">
        <f>'Score Summary (Hide) '!F9</f>
        <v/>
      </c>
      <c r="I89" s="261"/>
      <c r="J89" s="261" t="str">
        <f>'Score Summary (Hide) '!G9</f>
        <v/>
      </c>
      <c r="K89" s="261"/>
    </row>
    <row r="90" spans="1:11" ht="15.75" x14ac:dyDescent="0.25">
      <c r="A90" s="246" t="str">
        <f>'Score Summary (Hide) '!A10:B10</f>
        <v>2.1  Identification/Surveillance</v>
      </c>
      <c r="B90" s="246"/>
      <c r="C90" s="246"/>
      <c r="D90" s="246"/>
      <c r="E90" s="246"/>
      <c r="F90" s="244" t="str">
        <f>'Score Summary (Hide) '!C10</f>
        <v/>
      </c>
      <c r="G90" s="244"/>
      <c r="H90" s="244" t="str">
        <f>'Score Summary (Hide) '!F10</f>
        <v/>
      </c>
      <c r="I90" s="244"/>
      <c r="J90" s="244" t="str">
        <f>'Score Summary (Hide) '!G10</f>
        <v/>
      </c>
      <c r="K90" s="244"/>
    </row>
    <row r="91" spans="1:11" ht="15.75" x14ac:dyDescent="0.25">
      <c r="A91" s="246" t="str">
        <f>'Score Summary (Hide) '!A11:B11</f>
        <v>2.2  Emergency Response</v>
      </c>
      <c r="B91" s="246"/>
      <c r="C91" s="246"/>
      <c r="D91" s="246"/>
      <c r="E91" s="246"/>
      <c r="F91" s="244" t="str">
        <f>'Score Summary (Hide) '!C11</f>
        <v/>
      </c>
      <c r="G91" s="244"/>
      <c r="H91" s="244" t="str">
        <f>'Score Summary (Hide) '!F11</f>
        <v/>
      </c>
      <c r="I91" s="244"/>
      <c r="J91" s="244" t="str">
        <f>'Score Summary (Hide) '!G11</f>
        <v/>
      </c>
      <c r="K91" s="244"/>
    </row>
    <row r="92" spans="1:11" ht="15.75" x14ac:dyDescent="0.25">
      <c r="A92" s="246" t="str">
        <f>'Score Summary (Hide) '!A12:B12</f>
        <v>2.3  Laboratories</v>
      </c>
      <c r="B92" s="246"/>
      <c r="C92" s="246"/>
      <c r="D92" s="246"/>
      <c r="E92" s="246"/>
      <c r="F92" s="244" t="str">
        <f>'Score Summary (Hide) '!C12</f>
        <v/>
      </c>
      <c r="G92" s="244"/>
      <c r="H92" s="244" t="str">
        <f>'Score Summary (Hide) '!F12</f>
        <v/>
      </c>
      <c r="I92" s="244"/>
      <c r="J92" s="244" t="str">
        <f>'Score Summary (Hide) '!G12</f>
        <v/>
      </c>
      <c r="K92" s="244"/>
    </row>
    <row r="93" spans="1:11" ht="15.75" x14ac:dyDescent="0.25">
      <c r="A93" s="262" t="str">
        <f>'Score Summary (Hide) '!A13:B13</f>
        <v>ES 3:  Educate/Empower</v>
      </c>
      <c r="B93" s="262"/>
      <c r="C93" s="262"/>
      <c r="D93" s="262"/>
      <c r="E93" s="262"/>
      <c r="F93" s="261" t="str">
        <f>'Score Summary (Hide) '!C13</f>
        <v/>
      </c>
      <c r="G93" s="261"/>
      <c r="H93" s="261" t="str">
        <f>'Score Summary (Hide) '!F13</f>
        <v/>
      </c>
      <c r="I93" s="261"/>
      <c r="J93" s="261" t="str">
        <f>'Score Summary (Hide) '!G13</f>
        <v/>
      </c>
      <c r="K93" s="261"/>
    </row>
    <row r="94" spans="1:11" ht="15.75" x14ac:dyDescent="0.25">
      <c r="A94" s="246" t="str">
        <f>'Score Summary (Hide) '!A14:B14</f>
        <v>3.1  Health Education/Promotion</v>
      </c>
      <c r="B94" s="246"/>
      <c r="C94" s="246"/>
      <c r="D94" s="246"/>
      <c r="E94" s="246"/>
      <c r="F94" s="244" t="str">
        <f>'Score Summary (Hide) '!C14</f>
        <v/>
      </c>
      <c r="G94" s="244"/>
      <c r="H94" s="244" t="str">
        <f>'Score Summary (Hide) '!F14</f>
        <v/>
      </c>
      <c r="I94" s="244"/>
      <c r="J94" s="244" t="str">
        <f>'Score Summary (Hide) '!G14</f>
        <v/>
      </c>
      <c r="K94" s="244"/>
    </row>
    <row r="95" spans="1:11" ht="15.75" x14ac:dyDescent="0.25">
      <c r="A95" s="246" t="str">
        <f>'Score Summary (Hide) '!A15:B15</f>
        <v>3.2  Health Communication</v>
      </c>
      <c r="B95" s="246"/>
      <c r="C95" s="246"/>
      <c r="D95" s="246"/>
      <c r="E95" s="246"/>
      <c r="F95" s="244" t="str">
        <f>'Score Summary (Hide) '!C15</f>
        <v/>
      </c>
      <c r="G95" s="244"/>
      <c r="H95" s="244" t="str">
        <f>'Score Summary (Hide) '!F15</f>
        <v/>
      </c>
      <c r="I95" s="244"/>
      <c r="J95" s="244" t="str">
        <f>'Score Summary (Hide) '!G15</f>
        <v/>
      </c>
      <c r="K95" s="244"/>
    </row>
    <row r="96" spans="1:11" ht="15.75" x14ac:dyDescent="0.25">
      <c r="A96" s="246" t="str">
        <f>'Score Summary (Hide) '!A16:B16</f>
        <v>3.3  Risk Communication</v>
      </c>
      <c r="B96" s="246"/>
      <c r="C96" s="246"/>
      <c r="D96" s="246"/>
      <c r="E96" s="246"/>
      <c r="F96" s="244" t="str">
        <f>'Score Summary (Hide) '!C16</f>
        <v/>
      </c>
      <c r="G96" s="244"/>
      <c r="H96" s="244" t="str">
        <f>'Score Summary (Hide) '!F16</f>
        <v/>
      </c>
      <c r="I96" s="244"/>
      <c r="J96" s="244" t="str">
        <f>'Score Summary (Hide) '!G16</f>
        <v/>
      </c>
      <c r="K96" s="244"/>
    </row>
    <row r="97" spans="1:11" ht="15.75" x14ac:dyDescent="0.25">
      <c r="A97" s="262" t="str">
        <f>'Score Summary (Hide) '!A17:B17</f>
        <v xml:space="preserve">ES 4:  Mobilize Partnerships </v>
      </c>
      <c r="B97" s="262"/>
      <c r="C97" s="262"/>
      <c r="D97" s="262"/>
      <c r="E97" s="262"/>
      <c r="F97" s="261" t="str">
        <f>'Score Summary (Hide) '!C17</f>
        <v/>
      </c>
      <c r="G97" s="261"/>
      <c r="H97" s="261" t="str">
        <f>'Score Summary (Hide) '!F17</f>
        <v/>
      </c>
      <c r="I97" s="261"/>
      <c r="J97" s="261" t="str">
        <f>'Score Summary (Hide) '!G17</f>
        <v/>
      </c>
      <c r="K97" s="261"/>
    </row>
    <row r="98" spans="1:11" ht="15.75" x14ac:dyDescent="0.25">
      <c r="A98" s="246" t="str">
        <f>'Score Summary (Hide) '!A18:B18</f>
        <v>4.1  Constituency Development</v>
      </c>
      <c r="B98" s="246"/>
      <c r="C98" s="246"/>
      <c r="D98" s="246"/>
      <c r="E98" s="246"/>
      <c r="F98" s="244" t="str">
        <f>'Score Summary (Hide) '!C18</f>
        <v/>
      </c>
      <c r="G98" s="244"/>
      <c r="H98" s="244" t="str">
        <f>'Score Summary (Hide) '!F18</f>
        <v/>
      </c>
      <c r="I98" s="244"/>
      <c r="J98" s="244" t="str">
        <f>'Score Summary (Hide) '!G18</f>
        <v/>
      </c>
      <c r="K98" s="244"/>
    </row>
    <row r="99" spans="1:11" ht="15.75" x14ac:dyDescent="0.25">
      <c r="A99" s="246" t="str">
        <f>'Score Summary (Hide) '!A19:B19</f>
        <v>4.2  Community Partnerships</v>
      </c>
      <c r="B99" s="246"/>
      <c r="C99" s="246"/>
      <c r="D99" s="246"/>
      <c r="E99" s="246"/>
      <c r="F99" s="244" t="str">
        <f>'Score Summary (Hide) '!C19</f>
        <v/>
      </c>
      <c r="G99" s="244"/>
      <c r="H99" s="244" t="str">
        <f>'Score Summary (Hide) '!F19</f>
        <v/>
      </c>
      <c r="I99" s="244"/>
      <c r="J99" s="244" t="str">
        <f>'Score Summary (Hide) '!G19</f>
        <v/>
      </c>
      <c r="K99" s="244"/>
    </row>
    <row r="100" spans="1:11" ht="15.75" x14ac:dyDescent="0.25">
      <c r="A100" s="262" t="str">
        <f>'Score Summary (Hide) '!A20:B20</f>
        <v xml:space="preserve">ES 5:  Develop Policies/Plans </v>
      </c>
      <c r="B100" s="262"/>
      <c r="C100" s="262"/>
      <c r="D100" s="262"/>
      <c r="E100" s="262"/>
      <c r="F100" s="261" t="str">
        <f>'Score Summary (Hide) '!C20</f>
        <v/>
      </c>
      <c r="G100" s="261"/>
      <c r="H100" s="261" t="str">
        <f>'Score Summary (Hide) '!F20</f>
        <v/>
      </c>
      <c r="I100" s="261"/>
      <c r="J100" s="261" t="str">
        <f>'Score Summary (Hide) '!G20</f>
        <v/>
      </c>
      <c r="K100" s="261"/>
    </row>
    <row r="101" spans="1:11" ht="15.75" x14ac:dyDescent="0.25">
      <c r="A101" s="246" t="str">
        <f>'Score Summary (Hide) '!A21:B21</f>
        <v>5.1  Governmental Presence</v>
      </c>
      <c r="B101" s="246"/>
      <c r="C101" s="246"/>
      <c r="D101" s="246"/>
      <c r="E101" s="246"/>
      <c r="F101" s="244" t="str">
        <f>'Score Summary (Hide) '!C21</f>
        <v/>
      </c>
      <c r="G101" s="244"/>
      <c r="H101" s="244" t="str">
        <f>'Score Summary (Hide) '!F21</f>
        <v/>
      </c>
      <c r="I101" s="244"/>
      <c r="J101" s="244" t="str">
        <f>'Score Summary (Hide) '!G21</f>
        <v/>
      </c>
      <c r="K101" s="244"/>
    </row>
    <row r="102" spans="1:11" ht="15.75" x14ac:dyDescent="0.25">
      <c r="A102" s="246" t="str">
        <f>'Score Summary (Hide) '!A22:B22</f>
        <v>5.2  Policy Development</v>
      </c>
      <c r="B102" s="246"/>
      <c r="C102" s="246"/>
      <c r="D102" s="246"/>
      <c r="E102" s="246"/>
      <c r="F102" s="244" t="str">
        <f>'Score Summary (Hide) '!C22</f>
        <v/>
      </c>
      <c r="G102" s="244"/>
      <c r="H102" s="244" t="str">
        <f>'Score Summary (Hide) '!F22</f>
        <v/>
      </c>
      <c r="I102" s="244"/>
      <c r="J102" s="244" t="str">
        <f>'Score Summary (Hide) '!G22</f>
        <v/>
      </c>
      <c r="K102" s="244"/>
    </row>
    <row r="103" spans="1:11" ht="15.75" x14ac:dyDescent="0.25">
      <c r="A103" s="246" t="str">
        <f>'Score Summary (Hide) '!A23:B23</f>
        <v>5.3  CHIP/Strategic Planning</v>
      </c>
      <c r="B103" s="246"/>
      <c r="C103" s="246"/>
      <c r="D103" s="246"/>
      <c r="E103" s="246"/>
      <c r="F103" s="244" t="str">
        <f>'Score Summary (Hide) '!C23</f>
        <v/>
      </c>
      <c r="G103" s="244"/>
      <c r="H103" s="244" t="str">
        <f>'Score Summary (Hide) '!F23</f>
        <v/>
      </c>
      <c r="I103" s="244"/>
      <c r="J103" s="244" t="str">
        <f>'Score Summary (Hide) '!G23</f>
        <v/>
      </c>
      <c r="K103" s="244"/>
    </row>
    <row r="104" spans="1:11" ht="15.75" x14ac:dyDescent="0.25">
      <c r="A104" s="246" t="str">
        <f>'Score Summary (Hide) '!A24:B24</f>
        <v>5.4  Emergency Plan</v>
      </c>
      <c r="B104" s="246"/>
      <c r="C104" s="246"/>
      <c r="D104" s="246"/>
      <c r="E104" s="246"/>
      <c r="F104" s="244" t="str">
        <f>'Score Summary (Hide) '!C24</f>
        <v/>
      </c>
      <c r="G104" s="244"/>
      <c r="H104" s="244" t="str">
        <f>'Score Summary (Hide) '!F24</f>
        <v/>
      </c>
      <c r="I104" s="244"/>
      <c r="J104" s="244" t="str">
        <f>'Score Summary (Hide) '!G24</f>
        <v/>
      </c>
      <c r="K104" s="244"/>
    </row>
    <row r="105" spans="1:11" ht="15.75" x14ac:dyDescent="0.25">
      <c r="A105" s="262" t="str">
        <f>'Score Summary (Hide) '!A25:B25</f>
        <v xml:space="preserve">ES 6:  Enforce Laws </v>
      </c>
      <c r="B105" s="262"/>
      <c r="C105" s="262"/>
      <c r="D105" s="262"/>
      <c r="E105" s="262"/>
      <c r="F105" s="261" t="str">
        <f>'Score Summary (Hide) '!C25</f>
        <v/>
      </c>
      <c r="G105" s="261"/>
      <c r="H105" s="261" t="str">
        <f>'Score Summary (Hide) '!F25</f>
        <v/>
      </c>
      <c r="I105" s="261"/>
      <c r="J105" s="261" t="str">
        <f>'Score Summary (Hide) '!G25</f>
        <v/>
      </c>
      <c r="K105" s="261"/>
    </row>
    <row r="106" spans="1:11" ht="15.75" x14ac:dyDescent="0.25">
      <c r="A106" s="246" t="str">
        <f>'Score Summary (Hide) '!A26:B26</f>
        <v>6.1  Review Laws</v>
      </c>
      <c r="B106" s="246"/>
      <c r="C106" s="246"/>
      <c r="D106" s="246"/>
      <c r="E106" s="246"/>
      <c r="F106" s="244" t="str">
        <f>'Score Summary (Hide) '!C26</f>
        <v/>
      </c>
      <c r="G106" s="244"/>
      <c r="H106" s="244" t="str">
        <f>'Score Summary (Hide) '!F26</f>
        <v/>
      </c>
      <c r="I106" s="244"/>
      <c r="J106" s="244" t="str">
        <f>'Score Summary (Hide) '!G26</f>
        <v/>
      </c>
      <c r="K106" s="244"/>
    </row>
    <row r="107" spans="1:11" ht="15.75" x14ac:dyDescent="0.25">
      <c r="A107" s="246" t="str">
        <f>'Score Summary (Hide) '!A27:B27</f>
        <v>6.2  Improve Laws</v>
      </c>
      <c r="B107" s="246"/>
      <c r="C107" s="246"/>
      <c r="D107" s="246"/>
      <c r="E107" s="246"/>
      <c r="F107" s="244" t="str">
        <f>'Score Summary (Hide) '!C27</f>
        <v/>
      </c>
      <c r="G107" s="244"/>
      <c r="H107" s="244" t="str">
        <f>'Score Summary (Hide) '!F27</f>
        <v/>
      </c>
      <c r="I107" s="244"/>
      <c r="J107" s="244" t="str">
        <f>'Score Summary (Hide) '!G27</f>
        <v/>
      </c>
      <c r="K107" s="244"/>
    </row>
    <row r="108" spans="1:11" ht="15.75" x14ac:dyDescent="0.25">
      <c r="A108" s="246" t="str">
        <f>'Score Summary (Hide) '!A28:B28</f>
        <v>6.3  Enforce Laws</v>
      </c>
      <c r="B108" s="246"/>
      <c r="C108" s="246"/>
      <c r="D108" s="246"/>
      <c r="E108" s="246"/>
      <c r="F108" s="244" t="str">
        <f>'Score Summary (Hide) '!C28</f>
        <v/>
      </c>
      <c r="G108" s="244"/>
      <c r="H108" s="244" t="str">
        <f>'Score Summary (Hide) '!F28</f>
        <v/>
      </c>
      <c r="I108" s="244"/>
      <c r="J108" s="244" t="str">
        <f>'Score Summary (Hide) '!G28</f>
        <v/>
      </c>
      <c r="K108" s="244"/>
    </row>
    <row r="109" spans="1:11" ht="15.75" x14ac:dyDescent="0.25">
      <c r="A109" s="262" t="str">
        <f>'Score Summary (Hide) '!A29:B29</f>
        <v>ES 7:  Link to Health Services</v>
      </c>
      <c r="B109" s="262"/>
      <c r="C109" s="262"/>
      <c r="D109" s="262"/>
      <c r="E109" s="262"/>
      <c r="F109" s="261" t="str">
        <f>'Score Summary (Hide) '!C29</f>
        <v/>
      </c>
      <c r="G109" s="261"/>
      <c r="H109" s="261" t="str">
        <f>'Score Summary (Hide) '!F29</f>
        <v/>
      </c>
      <c r="I109" s="261"/>
      <c r="J109" s="261" t="str">
        <f>'Score Summary (Hide) '!G29</f>
        <v/>
      </c>
      <c r="K109" s="261"/>
    </row>
    <row r="110" spans="1:11" ht="15.75" x14ac:dyDescent="0.25">
      <c r="A110" s="246" t="str">
        <f>'Score Summary (Hide) '!A30:B30</f>
        <v>7.1  Personal Health Service Needs</v>
      </c>
      <c r="B110" s="246"/>
      <c r="C110" s="246"/>
      <c r="D110" s="246"/>
      <c r="E110" s="246"/>
      <c r="F110" s="244" t="str">
        <f>'Score Summary (Hide) '!C30</f>
        <v/>
      </c>
      <c r="G110" s="244"/>
      <c r="H110" s="244" t="str">
        <f>'Score Summary (Hide) '!F30</f>
        <v/>
      </c>
      <c r="I110" s="244"/>
      <c r="J110" s="244" t="str">
        <f>'Score Summary (Hide) '!G30</f>
        <v/>
      </c>
      <c r="K110" s="244"/>
    </row>
    <row r="111" spans="1:11" ht="15.75" x14ac:dyDescent="0.25">
      <c r="A111" s="246" t="str">
        <f>'Score Summary (Hide) '!A31:B31</f>
        <v>7.2  Assure Linkage</v>
      </c>
      <c r="B111" s="246"/>
      <c r="C111" s="246"/>
      <c r="D111" s="246"/>
      <c r="E111" s="246"/>
      <c r="F111" s="244" t="str">
        <f>'Score Summary (Hide) '!C31</f>
        <v/>
      </c>
      <c r="G111" s="244"/>
      <c r="H111" s="244" t="str">
        <f>'Score Summary (Hide) '!F31</f>
        <v/>
      </c>
      <c r="I111" s="244"/>
      <c r="J111" s="244" t="str">
        <f>'Score Summary (Hide) '!G31</f>
        <v/>
      </c>
      <c r="K111" s="244"/>
    </row>
    <row r="112" spans="1:11" ht="15.75" x14ac:dyDescent="0.25">
      <c r="A112" s="262" t="str">
        <f>'Score Summary (Hide) '!A32:B32</f>
        <v xml:space="preserve">ES 8:  Assure Workforce </v>
      </c>
      <c r="B112" s="262"/>
      <c r="C112" s="262"/>
      <c r="D112" s="262"/>
      <c r="E112" s="262"/>
      <c r="F112" s="261" t="str">
        <f>'Score Summary (Hide) '!C32</f>
        <v/>
      </c>
      <c r="G112" s="261"/>
      <c r="H112" s="261" t="str">
        <f>'Score Summary (Hide) '!F32</f>
        <v/>
      </c>
      <c r="I112" s="261"/>
      <c r="J112" s="261" t="str">
        <f>'Score Summary (Hide) '!G32</f>
        <v/>
      </c>
      <c r="K112" s="261"/>
    </row>
    <row r="113" spans="1:11" ht="15.75" x14ac:dyDescent="0.25">
      <c r="A113" s="246" t="str">
        <f>'Score Summary (Hide) '!A33:B33</f>
        <v>8.1  Workforce Assessment</v>
      </c>
      <c r="B113" s="246"/>
      <c r="C113" s="246"/>
      <c r="D113" s="246"/>
      <c r="E113" s="246"/>
      <c r="F113" s="244" t="str">
        <f>'Score Summary (Hide) '!C33</f>
        <v/>
      </c>
      <c r="G113" s="244"/>
      <c r="H113" s="244" t="str">
        <f>'Score Summary (Hide) '!F33</f>
        <v/>
      </c>
      <c r="I113" s="244"/>
      <c r="J113" s="244" t="str">
        <f>'Score Summary (Hide) '!G33</f>
        <v/>
      </c>
      <c r="K113" s="244"/>
    </row>
    <row r="114" spans="1:11" ht="15.75" x14ac:dyDescent="0.25">
      <c r="A114" s="246" t="str">
        <f>'Score Summary (Hide) '!A34:B34</f>
        <v>8.2  Workforce Standards</v>
      </c>
      <c r="B114" s="246"/>
      <c r="C114" s="246"/>
      <c r="D114" s="246"/>
      <c r="E114" s="246"/>
      <c r="F114" s="244" t="str">
        <f>'Score Summary (Hide) '!C34</f>
        <v/>
      </c>
      <c r="G114" s="244"/>
      <c r="H114" s="244" t="str">
        <f>'Score Summary (Hide) '!F34</f>
        <v/>
      </c>
      <c r="I114" s="244"/>
      <c r="J114" s="244" t="str">
        <f>'Score Summary (Hide) '!G34</f>
        <v/>
      </c>
      <c r="K114" s="244"/>
    </row>
    <row r="115" spans="1:11" ht="15.75" x14ac:dyDescent="0.25">
      <c r="A115" s="246" t="str">
        <f>'Score Summary (Hide) '!A35:B35</f>
        <v>8.3  Continuing Education</v>
      </c>
      <c r="B115" s="246"/>
      <c r="C115" s="246"/>
      <c r="D115" s="246"/>
      <c r="E115" s="246"/>
      <c r="F115" s="244" t="str">
        <f>'Score Summary (Hide) '!C35</f>
        <v/>
      </c>
      <c r="G115" s="244"/>
      <c r="H115" s="244" t="str">
        <f>'Score Summary (Hide) '!F35</f>
        <v/>
      </c>
      <c r="I115" s="244"/>
      <c r="J115" s="244" t="str">
        <f>'Score Summary (Hide) '!G35</f>
        <v/>
      </c>
      <c r="K115" s="244"/>
    </row>
    <row r="116" spans="1:11" ht="15.75" x14ac:dyDescent="0.25">
      <c r="A116" s="246" t="str">
        <f>'Score Summary (Hide) '!A36:B36</f>
        <v>8.4  Leadership Development</v>
      </c>
      <c r="B116" s="246"/>
      <c r="C116" s="246"/>
      <c r="D116" s="246"/>
      <c r="E116" s="246"/>
      <c r="F116" s="244" t="str">
        <f>'Score Summary (Hide) '!C36</f>
        <v/>
      </c>
      <c r="G116" s="244"/>
      <c r="H116" s="244" t="str">
        <f>'Score Summary (Hide) '!F36</f>
        <v/>
      </c>
      <c r="I116" s="244"/>
      <c r="J116" s="244" t="str">
        <f>'Score Summary (Hide) '!G36</f>
        <v/>
      </c>
      <c r="K116" s="244"/>
    </row>
    <row r="117" spans="1:11" ht="15.75" x14ac:dyDescent="0.25">
      <c r="A117" s="262" t="str">
        <f>'Score Summary (Hide) '!A37:B37</f>
        <v xml:space="preserve">ES 9:  Evaluate Services </v>
      </c>
      <c r="B117" s="262"/>
      <c r="C117" s="262"/>
      <c r="D117" s="262"/>
      <c r="E117" s="262"/>
      <c r="F117" s="261" t="str">
        <f>'Score Summary (Hide) '!C37</f>
        <v/>
      </c>
      <c r="G117" s="261"/>
      <c r="H117" s="261" t="str">
        <f>'Score Summary (Hide) '!F37</f>
        <v/>
      </c>
      <c r="I117" s="261"/>
      <c r="J117" s="261" t="str">
        <f>'Score Summary (Hide) '!G37</f>
        <v/>
      </c>
      <c r="K117" s="261"/>
    </row>
    <row r="118" spans="1:11" ht="15.75" x14ac:dyDescent="0.25">
      <c r="A118" s="246" t="str">
        <f>'Score Summary (Hide) '!A38:B38</f>
        <v>9.1  Evaluation of Population Health</v>
      </c>
      <c r="B118" s="246"/>
      <c r="C118" s="246"/>
      <c r="D118" s="246"/>
      <c r="E118" s="246"/>
      <c r="F118" s="244" t="str">
        <f>'Score Summary (Hide) '!C38</f>
        <v/>
      </c>
      <c r="G118" s="244"/>
      <c r="H118" s="244" t="str">
        <f>'Score Summary (Hide) '!F38</f>
        <v/>
      </c>
      <c r="I118" s="244"/>
      <c r="J118" s="244" t="str">
        <f>'Score Summary (Hide) '!G38</f>
        <v/>
      </c>
      <c r="K118" s="244"/>
    </row>
    <row r="119" spans="1:11" ht="15.75" x14ac:dyDescent="0.25">
      <c r="A119" s="246" t="str">
        <f>'Score Summary (Hide) '!A39:B39</f>
        <v>9.2  Evaluation of Personal Health</v>
      </c>
      <c r="B119" s="246"/>
      <c r="C119" s="246"/>
      <c r="D119" s="246"/>
      <c r="E119" s="246"/>
      <c r="F119" s="244" t="str">
        <f>'Score Summary (Hide) '!C39</f>
        <v/>
      </c>
      <c r="G119" s="244"/>
      <c r="H119" s="244" t="str">
        <f>'Score Summary (Hide) '!F39</f>
        <v/>
      </c>
      <c r="I119" s="244"/>
      <c r="J119" s="244" t="str">
        <f>'Score Summary (Hide) '!G39</f>
        <v/>
      </c>
      <c r="K119" s="244"/>
    </row>
    <row r="120" spans="1:11" ht="15.75" x14ac:dyDescent="0.25">
      <c r="A120" s="246" t="str">
        <f>'Score Summary (Hide) '!A40:B40</f>
        <v>9.3  Evaluation of LPHS</v>
      </c>
      <c r="B120" s="246"/>
      <c r="C120" s="246"/>
      <c r="D120" s="246"/>
      <c r="E120" s="246"/>
      <c r="F120" s="244" t="str">
        <f>'Score Summary (Hide) '!C40</f>
        <v/>
      </c>
      <c r="G120" s="244"/>
      <c r="H120" s="244" t="str">
        <f>'Score Summary (Hide) '!F40</f>
        <v/>
      </c>
      <c r="I120" s="244"/>
      <c r="J120" s="244" t="str">
        <f>'Score Summary (Hide) '!G40</f>
        <v/>
      </c>
      <c r="K120" s="244"/>
    </row>
    <row r="121" spans="1:11" ht="15.75" x14ac:dyDescent="0.25">
      <c r="A121" s="262" t="str">
        <f>'Score Summary (Hide) '!A41:B41</f>
        <v>ES 10:  Research/Innovations</v>
      </c>
      <c r="B121" s="262"/>
      <c r="C121" s="262"/>
      <c r="D121" s="262"/>
      <c r="E121" s="262"/>
      <c r="F121" s="261" t="str">
        <f>'Score Summary (Hide) '!C41</f>
        <v/>
      </c>
      <c r="G121" s="261"/>
      <c r="H121" s="261" t="str">
        <f>'Score Summary (Hide) '!F41</f>
        <v/>
      </c>
      <c r="I121" s="261"/>
      <c r="J121" s="261" t="str">
        <f>'Score Summary (Hide) '!G41</f>
        <v/>
      </c>
      <c r="K121" s="261"/>
    </row>
    <row r="122" spans="1:11" ht="15.75" x14ac:dyDescent="0.25">
      <c r="A122" s="246" t="str">
        <f>'Score Summary (Hide) '!A42:B42</f>
        <v>10.1  Foster Innovation</v>
      </c>
      <c r="B122" s="246"/>
      <c r="C122" s="246"/>
      <c r="D122" s="246"/>
      <c r="E122" s="246"/>
      <c r="F122" s="244" t="str">
        <f>'Score Summary (Hide) '!C42</f>
        <v/>
      </c>
      <c r="G122" s="244"/>
      <c r="H122" s="244" t="str">
        <f>'Score Summary (Hide) '!F42</f>
        <v/>
      </c>
      <c r="I122" s="244"/>
      <c r="J122" s="244" t="str">
        <f>'Score Summary (Hide) '!G42</f>
        <v/>
      </c>
      <c r="K122" s="244"/>
    </row>
    <row r="123" spans="1:11" ht="15.75" x14ac:dyDescent="0.25">
      <c r="A123" s="246" t="str">
        <f>'Score Summary (Hide) '!A43:B43</f>
        <v>10.2  Academic Linkages</v>
      </c>
      <c r="B123" s="246"/>
      <c r="C123" s="246"/>
      <c r="D123" s="246"/>
      <c r="E123" s="246"/>
      <c r="F123" s="244" t="str">
        <f>'Score Summary (Hide) '!C43</f>
        <v/>
      </c>
      <c r="G123" s="244"/>
      <c r="H123" s="244" t="str">
        <f>'Score Summary (Hide) '!F43</f>
        <v/>
      </c>
      <c r="I123" s="244"/>
      <c r="J123" s="244" t="str">
        <f>'Score Summary (Hide) '!G43</f>
        <v/>
      </c>
      <c r="K123" s="244"/>
    </row>
    <row r="124" spans="1:11" ht="15.75" x14ac:dyDescent="0.25">
      <c r="A124" s="246" t="str">
        <f>'Score Summary (Hide) '!A44:B44</f>
        <v>10.3  Research Capacity</v>
      </c>
      <c r="B124" s="246"/>
      <c r="C124" s="246"/>
      <c r="D124" s="246"/>
      <c r="E124" s="246"/>
      <c r="F124" s="244" t="str">
        <f>'Score Summary (Hide) '!C44</f>
        <v/>
      </c>
      <c r="G124" s="244"/>
      <c r="H124" s="244" t="str">
        <f>'Score Summary (Hide) '!F44</f>
        <v/>
      </c>
      <c r="I124" s="244"/>
      <c r="J124" s="244" t="str">
        <f>'Score Summary (Hide) '!G44</f>
        <v/>
      </c>
      <c r="K124" s="244"/>
    </row>
    <row r="125" spans="1:11" ht="15.75" x14ac:dyDescent="0.25">
      <c r="A125" s="266" t="str">
        <f>'Score Summary (Hide) '!A46:B46</f>
        <v>Average Overall Score</v>
      </c>
      <c r="B125" s="266"/>
      <c r="C125" s="266"/>
      <c r="D125" s="266"/>
      <c r="E125" s="266"/>
      <c r="F125" s="265" t="str">
        <f>'Score Summary (Hide) '!C46</f>
        <v>NA</v>
      </c>
      <c r="G125" s="265"/>
      <c r="H125" s="265" t="str">
        <f>'Score Summary (Hide) '!F46</f>
        <v>NA</v>
      </c>
      <c r="I125" s="265"/>
      <c r="J125" s="265" t="str">
        <f>'Score Summary (Hide) '!G46</f>
        <v>NA</v>
      </c>
      <c r="K125" s="265"/>
    </row>
    <row r="126" spans="1:11" ht="15.75" x14ac:dyDescent="0.25">
      <c r="A126" s="271" t="str">
        <f>'Score Summary (Hide) '!A47:B47</f>
        <v>Median Score</v>
      </c>
      <c r="B126" s="272"/>
      <c r="C126" s="272"/>
      <c r="D126" s="272"/>
      <c r="E126" s="273"/>
      <c r="F126" s="263" t="str">
        <f>'Score Summary (Hide) '!C47</f>
        <v>NA</v>
      </c>
      <c r="G126" s="264"/>
      <c r="H126" s="263" t="str">
        <f>'Score Summary (Hide) '!F47</f>
        <v>NA</v>
      </c>
      <c r="I126" s="264"/>
      <c r="J126" s="263" t="str">
        <f>'Score Summary (Hide) '!G47</f>
        <v>NA</v>
      </c>
      <c r="K126" s="264"/>
    </row>
    <row r="127" spans="1:11" s="270" customFormat="1" ht="30" customHeight="1" x14ac:dyDescent="0.25">
      <c r="A127" s="270" t="s">
        <v>504</v>
      </c>
    </row>
    <row r="128" spans="1:11" ht="76.5" customHeight="1" x14ac:dyDescent="0.25">
      <c r="A128" s="175" t="s">
        <v>580</v>
      </c>
      <c r="B128" s="175"/>
      <c r="C128" s="175"/>
      <c r="D128" s="175"/>
      <c r="E128" s="175"/>
      <c r="F128" s="175"/>
      <c r="G128" s="175"/>
      <c r="H128" s="175"/>
      <c r="I128" s="175"/>
      <c r="J128" s="175"/>
      <c r="K128" s="175"/>
    </row>
    <row r="129" spans="1:11" ht="319.5" customHeight="1" x14ac:dyDescent="0.25">
      <c r="A129" s="175" t="s">
        <v>573</v>
      </c>
      <c r="B129" s="175"/>
      <c r="C129" s="175"/>
      <c r="D129" s="175"/>
      <c r="E129" s="175"/>
      <c r="F129" s="175"/>
      <c r="G129" s="175"/>
      <c r="H129" s="175"/>
      <c r="I129" s="175"/>
      <c r="J129" s="175"/>
      <c r="K129" s="175"/>
    </row>
    <row r="130" spans="1:11" ht="78" customHeight="1" x14ac:dyDescent="0.25">
      <c r="A130" s="255" t="s">
        <v>574</v>
      </c>
      <c r="B130" s="269"/>
      <c r="C130" s="269"/>
      <c r="D130" s="269"/>
      <c r="E130" s="269"/>
      <c r="F130" s="269"/>
      <c r="G130" s="269"/>
      <c r="H130" s="269"/>
      <c r="I130" s="269"/>
      <c r="J130" s="269"/>
      <c r="K130" s="269"/>
    </row>
    <row r="131" spans="1:11" ht="319.5" customHeight="1" x14ac:dyDescent="0.25">
      <c r="A131" s="236"/>
      <c r="B131" s="236"/>
      <c r="C131" s="236"/>
      <c r="D131" s="236"/>
      <c r="E131" s="236"/>
      <c r="F131" s="236"/>
      <c r="G131" s="236"/>
      <c r="H131" s="236"/>
      <c r="I131" s="236"/>
      <c r="J131" s="236"/>
      <c r="K131" s="236"/>
    </row>
    <row r="132" spans="1:11" ht="26.25" customHeight="1" x14ac:dyDescent="0.25">
      <c r="A132" s="274" t="s">
        <v>527</v>
      </c>
      <c r="B132" s="275"/>
      <c r="C132" s="275"/>
      <c r="D132" s="275"/>
      <c r="E132" s="275"/>
      <c r="F132" s="275"/>
      <c r="G132" s="275"/>
      <c r="H132" s="275"/>
      <c r="I132" s="275"/>
      <c r="J132" s="275"/>
      <c r="K132" s="275"/>
    </row>
    <row r="133" spans="1:11" ht="88.5" customHeight="1" x14ac:dyDescent="0.25">
      <c r="A133" s="276" t="s">
        <v>611</v>
      </c>
      <c r="B133" s="277"/>
      <c r="C133" s="277"/>
      <c r="D133" s="277"/>
      <c r="E133" s="277"/>
      <c r="F133" s="277"/>
      <c r="G133" s="277"/>
      <c r="H133" s="277"/>
      <c r="I133" s="277"/>
      <c r="J133" s="277"/>
      <c r="K133" s="277"/>
    </row>
    <row r="134" spans="1:11" s="80" customFormat="1" ht="50.1" customHeight="1" x14ac:dyDescent="0.25">
      <c r="A134" s="143"/>
      <c r="B134" s="260" t="s">
        <v>540</v>
      </c>
      <c r="C134" s="260"/>
      <c r="D134" s="260"/>
      <c r="E134" s="207" t="s">
        <v>548</v>
      </c>
      <c r="F134" s="207"/>
      <c r="G134" s="207"/>
      <c r="H134" s="207"/>
      <c r="I134" s="207"/>
      <c r="J134" s="207"/>
      <c r="K134" s="144"/>
    </row>
    <row r="135" spans="1:11" s="80" customFormat="1" ht="50.1" customHeight="1" x14ac:dyDescent="0.25">
      <c r="A135" s="143"/>
      <c r="B135" s="260" t="s">
        <v>543</v>
      </c>
      <c r="C135" s="260"/>
      <c r="D135" s="260"/>
      <c r="E135" s="207" t="s">
        <v>549</v>
      </c>
      <c r="F135" s="207"/>
      <c r="G135" s="207"/>
      <c r="H135" s="207"/>
      <c r="I135" s="207"/>
      <c r="J135" s="207"/>
      <c r="K135" s="144"/>
    </row>
    <row r="136" spans="1:11" s="80" customFormat="1" ht="50.1" customHeight="1" x14ac:dyDescent="0.25">
      <c r="A136" s="143"/>
      <c r="B136" s="268" t="s">
        <v>544</v>
      </c>
      <c r="C136" s="268"/>
      <c r="D136" s="268"/>
      <c r="E136" s="207" t="s">
        <v>550</v>
      </c>
      <c r="F136" s="207"/>
      <c r="G136" s="207"/>
      <c r="H136" s="207"/>
      <c r="I136" s="207"/>
      <c r="J136" s="207"/>
      <c r="K136" s="144"/>
    </row>
    <row r="137" spans="1:11" s="80" customFormat="1" ht="50.1" customHeight="1" x14ac:dyDescent="0.25">
      <c r="A137" s="143"/>
      <c r="B137" s="260" t="s">
        <v>545</v>
      </c>
      <c r="C137" s="260"/>
      <c r="D137" s="260"/>
      <c r="E137" s="207" t="s">
        <v>551</v>
      </c>
      <c r="F137" s="207"/>
      <c r="G137" s="207"/>
      <c r="H137" s="207"/>
      <c r="I137" s="207"/>
      <c r="J137" s="207"/>
      <c r="K137" s="143"/>
    </row>
    <row r="138" spans="1:11" s="80" customFormat="1" ht="75" customHeight="1" x14ac:dyDescent="0.25">
      <c r="A138" s="255" t="s">
        <v>625</v>
      </c>
      <c r="B138" s="255"/>
      <c r="C138" s="255"/>
      <c r="D138" s="255"/>
      <c r="E138" s="255"/>
      <c r="F138" s="255"/>
      <c r="G138" s="255"/>
      <c r="H138" s="255"/>
      <c r="I138" s="255"/>
      <c r="J138" s="255"/>
      <c r="K138" s="255"/>
    </row>
    <row r="139" spans="1:11" s="80" customFormat="1" ht="23.25" customHeight="1" x14ac:dyDescent="0.25">
      <c r="A139" s="143"/>
      <c r="B139" s="159"/>
      <c r="C139" s="159"/>
      <c r="D139" s="159"/>
      <c r="E139" s="145"/>
      <c r="F139" s="145"/>
      <c r="G139" s="145"/>
      <c r="H139" s="145"/>
      <c r="I139" s="145"/>
      <c r="J139" s="145"/>
      <c r="K139" s="143"/>
    </row>
    <row r="140" spans="1:11" s="112" customFormat="1" ht="21" customHeight="1" x14ac:dyDescent="0.25">
      <c r="A140" s="258" t="s">
        <v>577</v>
      </c>
      <c r="B140" s="258"/>
      <c r="C140" s="258"/>
      <c r="D140" s="258"/>
      <c r="E140" s="258"/>
      <c r="F140" s="258"/>
      <c r="G140" s="258"/>
      <c r="H140" s="258"/>
      <c r="I140" s="258"/>
      <c r="J140" s="258"/>
      <c r="K140" s="258"/>
    </row>
    <row r="141" spans="1:11" s="112" customFormat="1" ht="409.5" customHeight="1" x14ac:dyDescent="0.2">
      <c r="B141" s="259"/>
      <c r="C141" s="259"/>
      <c r="D141" s="259"/>
      <c r="E141" s="259"/>
      <c r="F141" s="259"/>
      <c r="G141" s="259"/>
      <c r="H141" s="259"/>
      <c r="I141" s="259"/>
      <c r="J141" s="259"/>
    </row>
    <row r="142" spans="1:11" ht="401.25" customHeight="1" x14ac:dyDescent="0.25">
      <c r="A142" s="304" t="s">
        <v>572</v>
      </c>
      <c r="B142" s="304"/>
      <c r="C142" s="304"/>
      <c r="D142" s="304"/>
      <c r="E142" s="304"/>
      <c r="F142" s="304"/>
      <c r="G142" s="304"/>
      <c r="H142" s="304"/>
      <c r="I142" s="304"/>
      <c r="J142" s="304"/>
      <c r="K142" s="304"/>
    </row>
    <row r="143" spans="1:11" ht="105" customHeight="1" x14ac:dyDescent="0.25">
      <c r="A143" s="256" t="s">
        <v>600</v>
      </c>
      <c r="B143" s="257"/>
      <c r="C143" s="257"/>
      <c r="D143" s="257"/>
      <c r="E143" s="257"/>
      <c r="F143" s="257"/>
      <c r="G143" s="257"/>
      <c r="H143" s="257"/>
      <c r="I143" s="257"/>
      <c r="J143" s="257"/>
      <c r="K143" s="257"/>
    </row>
    <row r="144" spans="1:11" ht="33.75" customHeight="1" x14ac:dyDescent="0.25">
      <c r="A144" s="302" t="s">
        <v>614</v>
      </c>
      <c r="B144" s="247"/>
      <c r="C144" s="247"/>
      <c r="D144" s="247"/>
      <c r="E144" s="247"/>
      <c r="F144" s="247"/>
      <c r="G144" s="247"/>
      <c r="H144" s="247"/>
      <c r="I144" s="247"/>
      <c r="J144" s="247"/>
      <c r="K144" s="247"/>
    </row>
    <row r="145" spans="1:11" ht="32.25" customHeight="1" x14ac:dyDescent="0.25">
      <c r="A145" s="251" t="s">
        <v>542</v>
      </c>
      <c r="B145" s="252"/>
      <c r="C145" s="251" t="s">
        <v>528</v>
      </c>
      <c r="D145" s="267"/>
      <c r="E145" s="267"/>
      <c r="F145" s="267"/>
      <c r="G145" s="252"/>
      <c r="H145" s="251" t="s">
        <v>530</v>
      </c>
      <c r="I145" s="252"/>
      <c r="J145" s="251" t="s">
        <v>529</v>
      </c>
      <c r="K145" s="252"/>
    </row>
    <row r="146" spans="1:11" ht="15.75" x14ac:dyDescent="0.25">
      <c r="A146" s="245" t="str">
        <f>'Score Summary (Hide) '!M96</f>
        <v/>
      </c>
      <c r="B146" s="245"/>
      <c r="C146" s="246" t="str">
        <f>'Score Summary (Hide) '!N96</f>
        <v/>
      </c>
      <c r="D146" s="246"/>
      <c r="E146" s="246"/>
      <c r="F146" s="246"/>
      <c r="G146" s="246"/>
      <c r="H146" s="244" t="str">
        <f>'Score Summary (Hide) '!O96</f>
        <v/>
      </c>
      <c r="I146" s="244"/>
      <c r="J146" s="245" t="str">
        <f>'Score Summary (Hide) '!P96</f>
        <v/>
      </c>
      <c r="K146" s="245"/>
    </row>
    <row r="147" spans="1:11" ht="15.75" x14ac:dyDescent="0.25">
      <c r="A147" s="245" t="str">
        <f>'Score Summary (Hide) '!M97</f>
        <v/>
      </c>
      <c r="B147" s="245"/>
      <c r="C147" s="246" t="str">
        <f>'Score Summary (Hide) '!N97</f>
        <v/>
      </c>
      <c r="D147" s="246"/>
      <c r="E147" s="246"/>
      <c r="F147" s="246"/>
      <c r="G147" s="246"/>
      <c r="H147" s="244" t="str">
        <f>'Score Summary (Hide) '!O97</f>
        <v/>
      </c>
      <c r="I147" s="244"/>
      <c r="J147" s="245" t="str">
        <f>'Score Summary (Hide) '!P97</f>
        <v/>
      </c>
      <c r="K147" s="245"/>
    </row>
    <row r="148" spans="1:11" ht="15.75" x14ac:dyDescent="0.25">
      <c r="A148" s="245" t="str">
        <f>'Score Summary (Hide) '!M98</f>
        <v/>
      </c>
      <c r="B148" s="245"/>
      <c r="C148" s="246" t="str">
        <f>'Score Summary (Hide) '!N98</f>
        <v/>
      </c>
      <c r="D148" s="246"/>
      <c r="E148" s="246"/>
      <c r="F148" s="246"/>
      <c r="G148" s="246"/>
      <c r="H148" s="244" t="str">
        <f>'Score Summary (Hide) '!O98</f>
        <v/>
      </c>
      <c r="I148" s="244"/>
      <c r="J148" s="245" t="str">
        <f>'Score Summary (Hide) '!P98</f>
        <v/>
      </c>
      <c r="K148" s="245"/>
    </row>
    <row r="149" spans="1:11" ht="15.75" x14ac:dyDescent="0.25">
      <c r="A149" s="245" t="str">
        <f>'Score Summary (Hide) '!M99</f>
        <v/>
      </c>
      <c r="B149" s="245"/>
      <c r="C149" s="246" t="str">
        <f>'Score Summary (Hide) '!N99</f>
        <v/>
      </c>
      <c r="D149" s="246"/>
      <c r="E149" s="246"/>
      <c r="F149" s="246"/>
      <c r="G149" s="246"/>
      <c r="H149" s="244" t="str">
        <f>'Score Summary (Hide) '!O99</f>
        <v/>
      </c>
      <c r="I149" s="244"/>
      <c r="J149" s="245" t="str">
        <f>'Score Summary (Hide) '!P99</f>
        <v/>
      </c>
      <c r="K149" s="245"/>
    </row>
    <row r="150" spans="1:11" ht="15.75" x14ac:dyDescent="0.25">
      <c r="A150" s="245" t="str">
        <f>'Score Summary (Hide) '!M100</f>
        <v/>
      </c>
      <c r="B150" s="245"/>
      <c r="C150" s="246" t="str">
        <f>'Score Summary (Hide) '!N100</f>
        <v/>
      </c>
      <c r="D150" s="246"/>
      <c r="E150" s="246"/>
      <c r="F150" s="246"/>
      <c r="G150" s="246"/>
      <c r="H150" s="244" t="str">
        <f>'Score Summary (Hide) '!O100</f>
        <v/>
      </c>
      <c r="I150" s="244"/>
      <c r="J150" s="245" t="str">
        <f>'Score Summary (Hide) '!P100</f>
        <v/>
      </c>
      <c r="K150" s="245"/>
    </row>
    <row r="151" spans="1:11" ht="15.75" x14ac:dyDescent="0.25">
      <c r="A151" s="245" t="str">
        <f>'Score Summary (Hide) '!M101</f>
        <v/>
      </c>
      <c r="B151" s="245"/>
      <c r="C151" s="246" t="str">
        <f>'Score Summary (Hide) '!N101</f>
        <v/>
      </c>
      <c r="D151" s="246"/>
      <c r="E151" s="246"/>
      <c r="F151" s="246"/>
      <c r="G151" s="246"/>
      <c r="H151" s="244" t="str">
        <f>'Score Summary (Hide) '!O101</f>
        <v/>
      </c>
      <c r="I151" s="244"/>
      <c r="J151" s="245" t="str">
        <f>'Score Summary (Hide) '!P101</f>
        <v/>
      </c>
      <c r="K151" s="245"/>
    </row>
    <row r="152" spans="1:11" ht="15.75" x14ac:dyDescent="0.25">
      <c r="A152" s="245" t="str">
        <f>'Score Summary (Hide) '!M102</f>
        <v/>
      </c>
      <c r="B152" s="245"/>
      <c r="C152" s="246" t="str">
        <f>'Score Summary (Hide) '!N102</f>
        <v/>
      </c>
      <c r="D152" s="246"/>
      <c r="E152" s="246"/>
      <c r="F152" s="246"/>
      <c r="G152" s="246"/>
      <c r="H152" s="244" t="str">
        <f>'Score Summary (Hide) '!O102</f>
        <v/>
      </c>
      <c r="I152" s="244"/>
      <c r="J152" s="245" t="str">
        <f>'Score Summary (Hide) '!P102</f>
        <v/>
      </c>
      <c r="K152" s="245"/>
    </row>
    <row r="153" spans="1:11" ht="15.75" x14ac:dyDescent="0.25">
      <c r="A153" s="245" t="str">
        <f>'Score Summary (Hide) '!M103</f>
        <v/>
      </c>
      <c r="B153" s="245"/>
      <c r="C153" s="246" t="str">
        <f>'Score Summary (Hide) '!N103</f>
        <v/>
      </c>
      <c r="D153" s="246"/>
      <c r="E153" s="246"/>
      <c r="F153" s="246"/>
      <c r="G153" s="246"/>
      <c r="H153" s="244" t="str">
        <f>'Score Summary (Hide) '!O103</f>
        <v/>
      </c>
      <c r="I153" s="244"/>
      <c r="J153" s="245" t="str">
        <f>'Score Summary (Hide) '!P103</f>
        <v/>
      </c>
      <c r="K153" s="245"/>
    </row>
    <row r="154" spans="1:11" ht="15.75" x14ac:dyDescent="0.25">
      <c r="A154" s="245" t="str">
        <f>'Score Summary (Hide) '!M104</f>
        <v/>
      </c>
      <c r="B154" s="245"/>
      <c r="C154" s="246" t="str">
        <f>'Score Summary (Hide) '!N104</f>
        <v/>
      </c>
      <c r="D154" s="246"/>
      <c r="E154" s="246"/>
      <c r="F154" s="246"/>
      <c r="G154" s="246"/>
      <c r="H154" s="244" t="str">
        <f>'Score Summary (Hide) '!O104</f>
        <v/>
      </c>
      <c r="I154" s="244"/>
      <c r="J154" s="245" t="str">
        <f>'Score Summary (Hide) '!P104</f>
        <v/>
      </c>
      <c r="K154" s="245"/>
    </row>
    <row r="155" spans="1:11" ht="15.75" x14ac:dyDescent="0.25">
      <c r="A155" s="245" t="str">
        <f>'Score Summary (Hide) '!M105</f>
        <v/>
      </c>
      <c r="B155" s="245"/>
      <c r="C155" s="246" t="str">
        <f>'Score Summary (Hide) '!N105</f>
        <v/>
      </c>
      <c r="D155" s="246"/>
      <c r="E155" s="246"/>
      <c r="F155" s="246"/>
      <c r="G155" s="246"/>
      <c r="H155" s="244" t="str">
        <f>'Score Summary (Hide) '!O105</f>
        <v/>
      </c>
      <c r="I155" s="244"/>
      <c r="J155" s="245" t="str">
        <f>'Score Summary (Hide) '!P105</f>
        <v/>
      </c>
      <c r="K155" s="245"/>
    </row>
    <row r="156" spans="1:11" ht="15.75" x14ac:dyDescent="0.25">
      <c r="A156" s="245" t="str">
        <f>'Score Summary (Hide) '!M106</f>
        <v/>
      </c>
      <c r="B156" s="245"/>
      <c r="C156" s="246" t="str">
        <f>'Score Summary (Hide) '!N106</f>
        <v/>
      </c>
      <c r="D156" s="246"/>
      <c r="E156" s="246"/>
      <c r="F156" s="246"/>
      <c r="G156" s="246"/>
      <c r="H156" s="244" t="str">
        <f>'Score Summary (Hide) '!O106</f>
        <v/>
      </c>
      <c r="I156" s="244"/>
      <c r="J156" s="245" t="str">
        <f>'Score Summary (Hide) '!P106</f>
        <v/>
      </c>
      <c r="K156" s="245"/>
    </row>
    <row r="157" spans="1:11" ht="15.75" x14ac:dyDescent="0.25">
      <c r="A157" s="245" t="str">
        <f>'Score Summary (Hide) '!M107</f>
        <v/>
      </c>
      <c r="B157" s="245"/>
      <c r="C157" s="246" t="str">
        <f>'Score Summary (Hide) '!N107</f>
        <v/>
      </c>
      <c r="D157" s="246"/>
      <c r="E157" s="246"/>
      <c r="F157" s="246"/>
      <c r="G157" s="246"/>
      <c r="H157" s="244" t="str">
        <f>'Score Summary (Hide) '!O107</f>
        <v/>
      </c>
      <c r="I157" s="244"/>
      <c r="J157" s="245" t="str">
        <f>'Score Summary (Hide) '!P107</f>
        <v/>
      </c>
      <c r="K157" s="245"/>
    </row>
    <row r="158" spans="1:11" ht="15.75" x14ac:dyDescent="0.25">
      <c r="A158" s="245" t="str">
        <f>'Score Summary (Hide) '!M108</f>
        <v/>
      </c>
      <c r="B158" s="245"/>
      <c r="C158" s="246" t="str">
        <f>'Score Summary (Hide) '!N108</f>
        <v/>
      </c>
      <c r="D158" s="246"/>
      <c r="E158" s="246"/>
      <c r="F158" s="246"/>
      <c r="G158" s="246"/>
      <c r="H158" s="244" t="str">
        <f>'Score Summary (Hide) '!O108</f>
        <v/>
      </c>
      <c r="I158" s="244"/>
      <c r="J158" s="245" t="str">
        <f>'Score Summary (Hide) '!P108</f>
        <v/>
      </c>
      <c r="K158" s="245"/>
    </row>
    <row r="159" spans="1:11" ht="15.75" x14ac:dyDescent="0.25">
      <c r="A159" s="245" t="str">
        <f>'Score Summary (Hide) '!M109</f>
        <v/>
      </c>
      <c r="B159" s="245"/>
      <c r="C159" s="246" t="str">
        <f>'Score Summary (Hide) '!N109</f>
        <v/>
      </c>
      <c r="D159" s="246"/>
      <c r="E159" s="246"/>
      <c r="F159" s="246"/>
      <c r="G159" s="246"/>
      <c r="H159" s="244" t="str">
        <f>'Score Summary (Hide) '!O109</f>
        <v/>
      </c>
      <c r="I159" s="244"/>
      <c r="J159" s="245" t="str">
        <f>'Score Summary (Hide) '!P109</f>
        <v/>
      </c>
      <c r="K159" s="245"/>
    </row>
    <row r="160" spans="1:11" ht="15.75" x14ac:dyDescent="0.25">
      <c r="A160" s="245" t="str">
        <f>'Score Summary (Hide) '!M110</f>
        <v/>
      </c>
      <c r="B160" s="245"/>
      <c r="C160" s="246" t="str">
        <f>'Score Summary (Hide) '!N110</f>
        <v/>
      </c>
      <c r="D160" s="246"/>
      <c r="E160" s="246"/>
      <c r="F160" s="246"/>
      <c r="G160" s="246"/>
      <c r="H160" s="244" t="str">
        <f>'Score Summary (Hide) '!O110</f>
        <v/>
      </c>
      <c r="I160" s="244"/>
      <c r="J160" s="245" t="str">
        <f>'Score Summary (Hide) '!P110</f>
        <v/>
      </c>
      <c r="K160" s="245"/>
    </row>
    <row r="161" spans="1:11" ht="15.75" x14ac:dyDescent="0.25">
      <c r="A161" s="245" t="str">
        <f>'Score Summary (Hide) '!M111</f>
        <v/>
      </c>
      <c r="B161" s="245"/>
      <c r="C161" s="246" t="str">
        <f>'Score Summary (Hide) '!N111</f>
        <v/>
      </c>
      <c r="D161" s="246"/>
      <c r="E161" s="246"/>
      <c r="F161" s="246"/>
      <c r="G161" s="246"/>
      <c r="H161" s="244" t="str">
        <f>'Score Summary (Hide) '!O111</f>
        <v/>
      </c>
      <c r="I161" s="244"/>
      <c r="J161" s="245" t="str">
        <f>'Score Summary (Hide) '!P111</f>
        <v/>
      </c>
      <c r="K161" s="245"/>
    </row>
    <row r="162" spans="1:11" ht="15.75" x14ac:dyDescent="0.25">
      <c r="A162" s="245" t="str">
        <f>'Score Summary (Hide) '!M112</f>
        <v/>
      </c>
      <c r="B162" s="245"/>
      <c r="C162" s="246" t="str">
        <f>'Score Summary (Hide) '!N112</f>
        <v/>
      </c>
      <c r="D162" s="246"/>
      <c r="E162" s="246"/>
      <c r="F162" s="246"/>
      <c r="G162" s="246"/>
      <c r="H162" s="244" t="str">
        <f>'Score Summary (Hide) '!O112</f>
        <v/>
      </c>
      <c r="I162" s="244"/>
      <c r="J162" s="245" t="str">
        <f>'Score Summary (Hide) '!P112</f>
        <v/>
      </c>
      <c r="K162" s="245"/>
    </row>
    <row r="163" spans="1:11" ht="15.75" x14ac:dyDescent="0.25">
      <c r="A163" s="245" t="str">
        <f>'Score Summary (Hide) '!M113</f>
        <v/>
      </c>
      <c r="B163" s="245"/>
      <c r="C163" s="246" t="str">
        <f>'Score Summary (Hide) '!N113</f>
        <v/>
      </c>
      <c r="D163" s="246"/>
      <c r="E163" s="246"/>
      <c r="F163" s="246"/>
      <c r="G163" s="246"/>
      <c r="H163" s="244" t="str">
        <f>'Score Summary (Hide) '!O113</f>
        <v/>
      </c>
      <c r="I163" s="244"/>
      <c r="J163" s="245" t="str">
        <f>'Score Summary (Hide) '!P113</f>
        <v/>
      </c>
      <c r="K163" s="245"/>
    </row>
    <row r="164" spans="1:11" ht="15.75" x14ac:dyDescent="0.25">
      <c r="A164" s="245" t="str">
        <f>'Score Summary (Hide) '!M114</f>
        <v/>
      </c>
      <c r="B164" s="245"/>
      <c r="C164" s="246" t="str">
        <f>'Score Summary (Hide) '!N114</f>
        <v/>
      </c>
      <c r="D164" s="246"/>
      <c r="E164" s="246"/>
      <c r="F164" s="246"/>
      <c r="G164" s="246"/>
      <c r="H164" s="244" t="str">
        <f>'Score Summary (Hide) '!O114</f>
        <v/>
      </c>
      <c r="I164" s="244"/>
      <c r="J164" s="245" t="str">
        <f>'Score Summary (Hide) '!P114</f>
        <v/>
      </c>
      <c r="K164" s="245"/>
    </row>
    <row r="165" spans="1:11" ht="15.75" x14ac:dyDescent="0.25">
      <c r="A165" s="245" t="str">
        <f>'Score Summary (Hide) '!M115</f>
        <v/>
      </c>
      <c r="B165" s="245"/>
      <c r="C165" s="246" t="str">
        <f>'Score Summary (Hide) '!N115</f>
        <v/>
      </c>
      <c r="D165" s="246"/>
      <c r="E165" s="246"/>
      <c r="F165" s="246"/>
      <c r="G165" s="246"/>
      <c r="H165" s="244" t="str">
        <f>'Score Summary (Hide) '!O115</f>
        <v/>
      </c>
      <c r="I165" s="244"/>
      <c r="J165" s="245" t="str">
        <f>'Score Summary (Hide) '!P115</f>
        <v/>
      </c>
      <c r="K165" s="245"/>
    </row>
    <row r="166" spans="1:11" ht="15.75" x14ac:dyDescent="0.25">
      <c r="A166" s="245" t="str">
        <f>'Score Summary (Hide) '!M116</f>
        <v/>
      </c>
      <c r="B166" s="245"/>
      <c r="C166" s="246" t="str">
        <f>'Score Summary (Hide) '!N116</f>
        <v/>
      </c>
      <c r="D166" s="246"/>
      <c r="E166" s="246"/>
      <c r="F166" s="246"/>
      <c r="G166" s="246"/>
      <c r="H166" s="244" t="str">
        <f>'Score Summary (Hide) '!O116</f>
        <v/>
      </c>
      <c r="I166" s="244"/>
      <c r="J166" s="245" t="str">
        <f>'Score Summary (Hide) '!P116</f>
        <v/>
      </c>
      <c r="K166" s="245"/>
    </row>
    <row r="167" spans="1:11" ht="15.75" x14ac:dyDescent="0.25">
      <c r="A167" s="245" t="str">
        <f>'Score Summary (Hide) '!M117</f>
        <v/>
      </c>
      <c r="B167" s="245"/>
      <c r="C167" s="246" t="str">
        <f>'Score Summary (Hide) '!N117</f>
        <v/>
      </c>
      <c r="D167" s="246"/>
      <c r="E167" s="246"/>
      <c r="F167" s="246"/>
      <c r="G167" s="246"/>
      <c r="H167" s="244" t="str">
        <f>'Score Summary (Hide) '!O117</f>
        <v/>
      </c>
      <c r="I167" s="244"/>
      <c r="J167" s="245" t="str">
        <f>'Score Summary (Hide) '!P117</f>
        <v/>
      </c>
      <c r="K167" s="245"/>
    </row>
    <row r="168" spans="1:11" ht="15.75" x14ac:dyDescent="0.25">
      <c r="A168" s="245" t="str">
        <f>'Score Summary (Hide) '!M118</f>
        <v/>
      </c>
      <c r="B168" s="245"/>
      <c r="C168" s="246" t="str">
        <f>'Score Summary (Hide) '!N118</f>
        <v/>
      </c>
      <c r="D168" s="246"/>
      <c r="E168" s="246"/>
      <c r="F168" s="246"/>
      <c r="G168" s="246"/>
      <c r="H168" s="244" t="str">
        <f>'Score Summary (Hide) '!O118</f>
        <v/>
      </c>
      <c r="I168" s="244"/>
      <c r="J168" s="245" t="str">
        <f>'Score Summary (Hide) '!P118</f>
        <v/>
      </c>
      <c r="K168" s="245"/>
    </row>
    <row r="169" spans="1:11" ht="15.75" x14ac:dyDescent="0.25">
      <c r="A169" s="245" t="str">
        <f>'Score Summary (Hide) '!M119</f>
        <v/>
      </c>
      <c r="B169" s="245"/>
      <c r="C169" s="246" t="str">
        <f>'Score Summary (Hide) '!N119</f>
        <v/>
      </c>
      <c r="D169" s="246"/>
      <c r="E169" s="246"/>
      <c r="F169" s="246"/>
      <c r="G169" s="246"/>
      <c r="H169" s="244" t="str">
        <f>'Score Summary (Hide) '!O119</f>
        <v/>
      </c>
      <c r="I169" s="244"/>
      <c r="J169" s="245" t="str">
        <f>'Score Summary (Hide) '!P119</f>
        <v/>
      </c>
      <c r="K169" s="245"/>
    </row>
    <row r="170" spans="1:11" ht="15.75" x14ac:dyDescent="0.25">
      <c r="A170" s="245" t="str">
        <f>'Score Summary (Hide) '!M120</f>
        <v/>
      </c>
      <c r="B170" s="245"/>
      <c r="C170" s="246" t="str">
        <f>'Score Summary (Hide) '!N120</f>
        <v/>
      </c>
      <c r="D170" s="246"/>
      <c r="E170" s="246"/>
      <c r="F170" s="246"/>
      <c r="G170" s="246"/>
      <c r="H170" s="244" t="str">
        <f>'Score Summary (Hide) '!O120</f>
        <v/>
      </c>
      <c r="I170" s="244"/>
      <c r="J170" s="245" t="str">
        <f>'Score Summary (Hide) '!P120</f>
        <v/>
      </c>
      <c r="K170" s="245"/>
    </row>
    <row r="171" spans="1:11" ht="15.75" x14ac:dyDescent="0.25">
      <c r="A171" s="245" t="str">
        <f>'Score Summary (Hide) '!M121</f>
        <v/>
      </c>
      <c r="B171" s="245"/>
      <c r="C171" s="246" t="str">
        <f>'Score Summary (Hide) '!N121</f>
        <v/>
      </c>
      <c r="D171" s="246"/>
      <c r="E171" s="246"/>
      <c r="F171" s="246"/>
      <c r="G171" s="246"/>
      <c r="H171" s="244" t="str">
        <f>'Score Summary (Hide) '!O121</f>
        <v/>
      </c>
      <c r="I171" s="244"/>
      <c r="J171" s="245" t="str">
        <f>'Score Summary (Hide) '!P121</f>
        <v/>
      </c>
      <c r="K171" s="245"/>
    </row>
    <row r="172" spans="1:11" ht="15.75" x14ac:dyDescent="0.25">
      <c r="A172" s="245" t="str">
        <f>'Score Summary (Hide) '!M122</f>
        <v/>
      </c>
      <c r="B172" s="245"/>
      <c r="C172" s="246" t="str">
        <f>'Score Summary (Hide) '!N122</f>
        <v/>
      </c>
      <c r="D172" s="246"/>
      <c r="E172" s="246"/>
      <c r="F172" s="246"/>
      <c r="G172" s="246"/>
      <c r="H172" s="244" t="str">
        <f>'Score Summary (Hide) '!O122</f>
        <v/>
      </c>
      <c r="I172" s="244"/>
      <c r="J172" s="245" t="str">
        <f>'Score Summary (Hide) '!P122</f>
        <v/>
      </c>
      <c r="K172" s="245"/>
    </row>
    <row r="173" spans="1:11" ht="15.75" x14ac:dyDescent="0.25">
      <c r="A173" s="245" t="str">
        <f>'Score Summary (Hide) '!M123</f>
        <v/>
      </c>
      <c r="B173" s="245"/>
      <c r="C173" s="246" t="str">
        <f>'Score Summary (Hide) '!N123</f>
        <v/>
      </c>
      <c r="D173" s="246"/>
      <c r="E173" s="246"/>
      <c r="F173" s="246"/>
      <c r="G173" s="246"/>
      <c r="H173" s="244" t="str">
        <f>'Score Summary (Hide) '!O123</f>
        <v/>
      </c>
      <c r="I173" s="244"/>
      <c r="J173" s="245" t="str">
        <f>'Score Summary (Hide) '!P123</f>
        <v/>
      </c>
      <c r="K173" s="245"/>
    </row>
    <row r="174" spans="1:11" ht="15.75" x14ac:dyDescent="0.25">
      <c r="A174" s="245" t="str">
        <f>'Score Summary (Hide) '!M124</f>
        <v/>
      </c>
      <c r="B174" s="245"/>
      <c r="C174" s="246" t="str">
        <f>'Score Summary (Hide) '!N124</f>
        <v/>
      </c>
      <c r="D174" s="246"/>
      <c r="E174" s="246"/>
      <c r="F174" s="246"/>
      <c r="G174" s="246"/>
      <c r="H174" s="244" t="str">
        <f>'Score Summary (Hide) '!O124</f>
        <v/>
      </c>
      <c r="I174" s="244"/>
      <c r="J174" s="245" t="str">
        <f>'Score Summary (Hide) '!P124</f>
        <v/>
      </c>
      <c r="K174" s="245"/>
    </row>
    <row r="175" spans="1:11" ht="15.75" x14ac:dyDescent="0.25">
      <c r="A175" s="245" t="str">
        <f>'Score Summary (Hide) '!M125</f>
        <v/>
      </c>
      <c r="B175" s="245"/>
      <c r="C175" s="246" t="str">
        <f>'Score Summary (Hide) '!N125</f>
        <v/>
      </c>
      <c r="D175" s="246"/>
      <c r="E175" s="246"/>
      <c r="F175" s="246"/>
      <c r="G175" s="246"/>
      <c r="H175" s="244" t="str">
        <f>'Score Summary (Hide) '!O125</f>
        <v/>
      </c>
      <c r="I175" s="244"/>
      <c r="J175" s="245" t="str">
        <f>'Score Summary (Hide) '!P125</f>
        <v/>
      </c>
      <c r="K175" s="245"/>
    </row>
    <row r="177" spans="1:11" ht="27.75" customHeight="1" x14ac:dyDescent="0.25">
      <c r="A177" s="253" t="s">
        <v>532</v>
      </c>
      <c r="B177" s="254"/>
      <c r="C177" s="254"/>
      <c r="D177" s="254"/>
      <c r="E177" s="254"/>
      <c r="F177" s="254"/>
      <c r="G177" s="254"/>
      <c r="H177" s="254"/>
      <c r="I177" s="254"/>
      <c r="J177" s="254"/>
      <c r="K177" s="254"/>
    </row>
    <row r="178" spans="1:11" ht="67.5" customHeight="1" x14ac:dyDescent="0.25">
      <c r="A178" s="255" t="s">
        <v>571</v>
      </c>
      <c r="B178" s="254"/>
      <c r="C178" s="254"/>
      <c r="D178" s="254"/>
      <c r="E178" s="254"/>
      <c r="F178" s="254"/>
      <c r="G178" s="254"/>
      <c r="H178" s="254"/>
      <c r="I178" s="254"/>
      <c r="J178" s="254"/>
      <c r="K178" s="254"/>
    </row>
    <row r="179" spans="1:11" ht="15.75" x14ac:dyDescent="0.25">
      <c r="A179" s="249" t="s">
        <v>578</v>
      </c>
      <c r="B179" s="250"/>
      <c r="C179" s="250"/>
      <c r="D179" s="250"/>
      <c r="E179" s="250"/>
      <c r="F179" s="250"/>
      <c r="G179" s="250"/>
      <c r="H179" s="250"/>
      <c r="I179" s="250"/>
      <c r="J179" s="250"/>
      <c r="K179" s="250"/>
    </row>
    <row r="180" spans="1:11" ht="40.5" customHeight="1" x14ac:dyDescent="0.25">
      <c r="A180" s="251" t="s">
        <v>542</v>
      </c>
      <c r="B180" s="252"/>
      <c r="C180" s="251" t="s">
        <v>528</v>
      </c>
      <c r="D180" s="267"/>
      <c r="E180" s="267"/>
      <c r="F180" s="267"/>
      <c r="G180" s="252"/>
      <c r="H180" s="251" t="s">
        <v>613</v>
      </c>
      <c r="I180" s="252"/>
      <c r="J180" s="251" t="s">
        <v>530</v>
      </c>
      <c r="K180" s="252"/>
    </row>
    <row r="181" spans="1:11" ht="15.75" customHeight="1" x14ac:dyDescent="0.25">
      <c r="A181" s="245" t="str">
        <f>'Score Summary (Hide) '!S96</f>
        <v/>
      </c>
      <c r="B181" s="245"/>
      <c r="C181" s="246" t="str">
        <f>'Score Summary (Hide) '!T96</f>
        <v/>
      </c>
      <c r="D181" s="246"/>
      <c r="E181" s="246"/>
      <c r="F181" s="246"/>
      <c r="G181" s="246"/>
      <c r="H181" s="244" t="str">
        <f>'Score Summary (Hide) '!U96</f>
        <v/>
      </c>
      <c r="I181" s="244"/>
      <c r="J181" s="244" t="str">
        <f>'Score Summary (Hide) '!V96</f>
        <v/>
      </c>
      <c r="K181" s="244"/>
    </row>
    <row r="182" spans="1:11" ht="15.75" customHeight="1" x14ac:dyDescent="0.25">
      <c r="A182" s="245" t="str">
        <f>'Score Summary (Hide) '!S97</f>
        <v/>
      </c>
      <c r="B182" s="245"/>
      <c r="C182" s="246" t="str">
        <f>'Score Summary (Hide) '!T97</f>
        <v/>
      </c>
      <c r="D182" s="246"/>
      <c r="E182" s="246"/>
      <c r="F182" s="246"/>
      <c r="G182" s="246"/>
      <c r="H182" s="244" t="str">
        <f>'Score Summary (Hide) '!U97</f>
        <v/>
      </c>
      <c r="I182" s="244"/>
      <c r="J182" s="244" t="str">
        <f>'Score Summary (Hide) '!V97</f>
        <v/>
      </c>
      <c r="K182" s="244"/>
    </row>
    <row r="183" spans="1:11" ht="15.75" customHeight="1" x14ac:dyDescent="0.25">
      <c r="A183" s="245" t="str">
        <f>'Score Summary (Hide) '!S98</f>
        <v/>
      </c>
      <c r="B183" s="245"/>
      <c r="C183" s="246" t="str">
        <f>'Score Summary (Hide) '!T98</f>
        <v/>
      </c>
      <c r="D183" s="246"/>
      <c r="E183" s="246"/>
      <c r="F183" s="246"/>
      <c r="G183" s="246"/>
      <c r="H183" s="244" t="str">
        <f>'Score Summary (Hide) '!U98</f>
        <v/>
      </c>
      <c r="I183" s="244"/>
      <c r="J183" s="244" t="str">
        <f>'Score Summary (Hide) '!V98</f>
        <v/>
      </c>
      <c r="K183" s="244"/>
    </row>
    <row r="184" spans="1:11" ht="15.75" customHeight="1" x14ac:dyDescent="0.25">
      <c r="A184" s="245" t="str">
        <f>'Score Summary (Hide) '!S99</f>
        <v/>
      </c>
      <c r="B184" s="245"/>
      <c r="C184" s="246" t="str">
        <f>'Score Summary (Hide) '!T99</f>
        <v/>
      </c>
      <c r="D184" s="246"/>
      <c r="E184" s="246"/>
      <c r="F184" s="246"/>
      <c r="G184" s="246"/>
      <c r="H184" s="244" t="str">
        <f>'Score Summary (Hide) '!U99</f>
        <v/>
      </c>
      <c r="I184" s="244"/>
      <c r="J184" s="244" t="str">
        <f>'Score Summary (Hide) '!V99</f>
        <v/>
      </c>
      <c r="K184" s="244"/>
    </row>
    <row r="185" spans="1:11" ht="15.75" customHeight="1" x14ac:dyDescent="0.25">
      <c r="A185" s="245" t="str">
        <f>'Score Summary (Hide) '!S100</f>
        <v/>
      </c>
      <c r="B185" s="245"/>
      <c r="C185" s="246" t="str">
        <f>'Score Summary (Hide) '!T100</f>
        <v/>
      </c>
      <c r="D185" s="246"/>
      <c r="E185" s="246"/>
      <c r="F185" s="246"/>
      <c r="G185" s="246"/>
      <c r="H185" s="244" t="str">
        <f>'Score Summary (Hide) '!U100</f>
        <v/>
      </c>
      <c r="I185" s="244"/>
      <c r="J185" s="244" t="str">
        <f>'Score Summary (Hide) '!V100</f>
        <v/>
      </c>
      <c r="K185" s="244"/>
    </row>
    <row r="186" spans="1:11" ht="15.75" customHeight="1" x14ac:dyDescent="0.25">
      <c r="A186" s="245" t="str">
        <f>'Score Summary (Hide) '!S101</f>
        <v/>
      </c>
      <c r="B186" s="245"/>
      <c r="C186" s="246" t="str">
        <f>'Score Summary (Hide) '!T101</f>
        <v/>
      </c>
      <c r="D186" s="246"/>
      <c r="E186" s="246"/>
      <c r="F186" s="246"/>
      <c r="G186" s="246"/>
      <c r="H186" s="244" t="str">
        <f>'Score Summary (Hide) '!U101</f>
        <v/>
      </c>
      <c r="I186" s="244"/>
      <c r="J186" s="244" t="str">
        <f>'Score Summary (Hide) '!V101</f>
        <v/>
      </c>
      <c r="K186" s="244"/>
    </row>
    <row r="187" spans="1:11" ht="15.75" customHeight="1" x14ac:dyDescent="0.25">
      <c r="A187" s="245" t="str">
        <f>'Score Summary (Hide) '!S102</f>
        <v/>
      </c>
      <c r="B187" s="245"/>
      <c r="C187" s="246" t="str">
        <f>'Score Summary (Hide) '!T102</f>
        <v/>
      </c>
      <c r="D187" s="246"/>
      <c r="E187" s="246"/>
      <c r="F187" s="246"/>
      <c r="G187" s="246"/>
      <c r="H187" s="244" t="str">
        <f>'Score Summary (Hide) '!U102</f>
        <v/>
      </c>
      <c r="I187" s="244"/>
      <c r="J187" s="244" t="str">
        <f>'Score Summary (Hide) '!V102</f>
        <v/>
      </c>
      <c r="K187" s="244"/>
    </row>
    <row r="188" spans="1:11" ht="15.75" customHeight="1" x14ac:dyDescent="0.25">
      <c r="A188" s="245" t="str">
        <f>'Score Summary (Hide) '!S103</f>
        <v/>
      </c>
      <c r="B188" s="245"/>
      <c r="C188" s="246" t="str">
        <f>'Score Summary (Hide) '!T103</f>
        <v/>
      </c>
      <c r="D188" s="246"/>
      <c r="E188" s="246"/>
      <c r="F188" s="246"/>
      <c r="G188" s="246"/>
      <c r="H188" s="244" t="str">
        <f>'Score Summary (Hide) '!U103</f>
        <v/>
      </c>
      <c r="I188" s="244"/>
      <c r="J188" s="244" t="str">
        <f>'Score Summary (Hide) '!V103</f>
        <v/>
      </c>
      <c r="K188" s="244"/>
    </row>
    <row r="189" spans="1:11" ht="15.75" customHeight="1" x14ac:dyDescent="0.25">
      <c r="A189" s="245" t="str">
        <f>'Score Summary (Hide) '!S104</f>
        <v/>
      </c>
      <c r="B189" s="245"/>
      <c r="C189" s="246" t="str">
        <f>'Score Summary (Hide) '!T104</f>
        <v/>
      </c>
      <c r="D189" s="246"/>
      <c r="E189" s="246"/>
      <c r="F189" s="246"/>
      <c r="G189" s="246"/>
      <c r="H189" s="244" t="str">
        <f>'Score Summary (Hide) '!U104</f>
        <v/>
      </c>
      <c r="I189" s="244"/>
      <c r="J189" s="244" t="str">
        <f>'Score Summary (Hide) '!V104</f>
        <v/>
      </c>
      <c r="K189" s="244"/>
    </row>
    <row r="190" spans="1:11" ht="15.75" customHeight="1" x14ac:dyDescent="0.25">
      <c r="A190" s="245" t="str">
        <f>'Score Summary (Hide) '!S105</f>
        <v/>
      </c>
      <c r="B190" s="245"/>
      <c r="C190" s="246" t="str">
        <f>'Score Summary (Hide) '!T105</f>
        <v/>
      </c>
      <c r="D190" s="246"/>
      <c r="E190" s="246"/>
      <c r="F190" s="246"/>
      <c r="G190" s="246"/>
      <c r="H190" s="244" t="str">
        <f>'Score Summary (Hide) '!U105</f>
        <v/>
      </c>
      <c r="I190" s="244"/>
      <c r="J190" s="244" t="str">
        <f>'Score Summary (Hide) '!V105</f>
        <v/>
      </c>
      <c r="K190" s="244"/>
    </row>
    <row r="191" spans="1:11" ht="15.75" customHeight="1" x14ac:dyDescent="0.25">
      <c r="A191" s="245" t="str">
        <f>'Score Summary (Hide) '!S106</f>
        <v/>
      </c>
      <c r="B191" s="245"/>
      <c r="C191" s="246" t="str">
        <f>'Score Summary (Hide) '!T106</f>
        <v/>
      </c>
      <c r="D191" s="246"/>
      <c r="E191" s="246"/>
      <c r="F191" s="246"/>
      <c r="G191" s="246"/>
      <c r="H191" s="244" t="str">
        <f>'Score Summary (Hide) '!U106</f>
        <v/>
      </c>
      <c r="I191" s="244"/>
      <c r="J191" s="244" t="str">
        <f>'Score Summary (Hide) '!V106</f>
        <v/>
      </c>
      <c r="K191" s="244"/>
    </row>
    <row r="192" spans="1:11" ht="15.75" customHeight="1" x14ac:dyDescent="0.25">
      <c r="A192" s="245" t="str">
        <f>'Score Summary (Hide) '!S107</f>
        <v/>
      </c>
      <c r="B192" s="245"/>
      <c r="C192" s="246" t="str">
        <f>'Score Summary (Hide) '!T107</f>
        <v/>
      </c>
      <c r="D192" s="246"/>
      <c r="E192" s="246"/>
      <c r="F192" s="246"/>
      <c r="G192" s="246"/>
      <c r="H192" s="244" t="str">
        <f>'Score Summary (Hide) '!U107</f>
        <v/>
      </c>
      <c r="I192" s="244"/>
      <c r="J192" s="244" t="str">
        <f>'Score Summary (Hide) '!V107</f>
        <v/>
      </c>
      <c r="K192" s="244"/>
    </row>
    <row r="193" spans="1:11" ht="15.75" customHeight="1" x14ac:dyDescent="0.25">
      <c r="A193" s="245" t="str">
        <f>'Score Summary (Hide) '!S108</f>
        <v/>
      </c>
      <c r="B193" s="245"/>
      <c r="C193" s="246" t="str">
        <f>'Score Summary (Hide) '!T108</f>
        <v/>
      </c>
      <c r="D193" s="246"/>
      <c r="E193" s="246"/>
      <c r="F193" s="246"/>
      <c r="G193" s="246"/>
      <c r="H193" s="244" t="str">
        <f>'Score Summary (Hide) '!U108</f>
        <v/>
      </c>
      <c r="I193" s="244"/>
      <c r="J193" s="244" t="str">
        <f>'Score Summary (Hide) '!V108</f>
        <v/>
      </c>
      <c r="K193" s="244"/>
    </row>
    <row r="194" spans="1:11" ht="15.75" customHeight="1" x14ac:dyDescent="0.25">
      <c r="A194" s="245" t="str">
        <f>'Score Summary (Hide) '!S109</f>
        <v/>
      </c>
      <c r="B194" s="245"/>
      <c r="C194" s="246" t="str">
        <f>'Score Summary (Hide) '!T109</f>
        <v/>
      </c>
      <c r="D194" s="246"/>
      <c r="E194" s="246"/>
      <c r="F194" s="246"/>
      <c r="G194" s="246"/>
      <c r="H194" s="244" t="str">
        <f>'Score Summary (Hide) '!U109</f>
        <v/>
      </c>
      <c r="I194" s="244"/>
      <c r="J194" s="244" t="str">
        <f>'Score Summary (Hide) '!V109</f>
        <v/>
      </c>
      <c r="K194" s="244"/>
    </row>
    <row r="195" spans="1:11" ht="15.75" customHeight="1" x14ac:dyDescent="0.25">
      <c r="A195" s="245" t="str">
        <f>'Score Summary (Hide) '!S110</f>
        <v/>
      </c>
      <c r="B195" s="245"/>
      <c r="C195" s="246" t="str">
        <f>'Score Summary (Hide) '!T110</f>
        <v/>
      </c>
      <c r="D195" s="246"/>
      <c r="E195" s="246"/>
      <c r="F195" s="246"/>
      <c r="G195" s="246"/>
      <c r="H195" s="244" t="str">
        <f>'Score Summary (Hide) '!U110</f>
        <v/>
      </c>
      <c r="I195" s="244"/>
      <c r="J195" s="244" t="str">
        <f>'Score Summary (Hide) '!V110</f>
        <v/>
      </c>
      <c r="K195" s="244"/>
    </row>
    <row r="196" spans="1:11" ht="15.75" customHeight="1" x14ac:dyDescent="0.25">
      <c r="A196" s="245" t="str">
        <f>'Score Summary (Hide) '!S111</f>
        <v/>
      </c>
      <c r="B196" s="245"/>
      <c r="C196" s="246" t="str">
        <f>'Score Summary (Hide) '!T111</f>
        <v/>
      </c>
      <c r="D196" s="246"/>
      <c r="E196" s="246"/>
      <c r="F196" s="246"/>
      <c r="G196" s="246"/>
      <c r="H196" s="244" t="str">
        <f>'Score Summary (Hide) '!U111</f>
        <v/>
      </c>
      <c r="I196" s="244"/>
      <c r="J196" s="244" t="str">
        <f>'Score Summary (Hide) '!V111</f>
        <v/>
      </c>
      <c r="K196" s="244"/>
    </row>
    <row r="197" spans="1:11" ht="15.75" customHeight="1" x14ac:dyDescent="0.25">
      <c r="A197" s="245" t="str">
        <f>'Score Summary (Hide) '!S112</f>
        <v/>
      </c>
      <c r="B197" s="245"/>
      <c r="C197" s="246" t="str">
        <f>'Score Summary (Hide) '!T112</f>
        <v/>
      </c>
      <c r="D197" s="246"/>
      <c r="E197" s="246"/>
      <c r="F197" s="246"/>
      <c r="G197" s="246"/>
      <c r="H197" s="244" t="str">
        <f>'Score Summary (Hide) '!U112</f>
        <v/>
      </c>
      <c r="I197" s="244"/>
      <c r="J197" s="244" t="str">
        <f>'Score Summary (Hide) '!V112</f>
        <v/>
      </c>
      <c r="K197" s="244"/>
    </row>
    <row r="198" spans="1:11" ht="15.75" customHeight="1" x14ac:dyDescent="0.25">
      <c r="A198" s="245" t="str">
        <f>'Score Summary (Hide) '!S113</f>
        <v/>
      </c>
      <c r="B198" s="245"/>
      <c r="C198" s="246" t="str">
        <f>'Score Summary (Hide) '!T113</f>
        <v/>
      </c>
      <c r="D198" s="246"/>
      <c r="E198" s="246"/>
      <c r="F198" s="246"/>
      <c r="G198" s="246"/>
      <c r="H198" s="244" t="str">
        <f>'Score Summary (Hide) '!U113</f>
        <v/>
      </c>
      <c r="I198" s="244"/>
      <c r="J198" s="244" t="str">
        <f>'Score Summary (Hide) '!V113</f>
        <v/>
      </c>
      <c r="K198" s="244"/>
    </row>
    <row r="199" spans="1:11" ht="15.75" customHeight="1" x14ac:dyDescent="0.25">
      <c r="A199" s="245" t="str">
        <f>'Score Summary (Hide) '!S114</f>
        <v/>
      </c>
      <c r="B199" s="245"/>
      <c r="C199" s="246" t="str">
        <f>'Score Summary (Hide) '!T114</f>
        <v/>
      </c>
      <c r="D199" s="246"/>
      <c r="E199" s="246"/>
      <c r="F199" s="246"/>
      <c r="G199" s="246"/>
      <c r="H199" s="244" t="str">
        <f>'Score Summary (Hide) '!U114</f>
        <v/>
      </c>
      <c r="I199" s="244"/>
      <c r="J199" s="244" t="str">
        <f>'Score Summary (Hide) '!V114</f>
        <v/>
      </c>
      <c r="K199" s="244"/>
    </row>
    <row r="200" spans="1:11" ht="15.75" customHeight="1" x14ac:dyDescent="0.25">
      <c r="A200" s="245" t="str">
        <f>'Score Summary (Hide) '!S115</f>
        <v/>
      </c>
      <c r="B200" s="245"/>
      <c r="C200" s="246" t="str">
        <f>'Score Summary (Hide) '!T115</f>
        <v/>
      </c>
      <c r="D200" s="246"/>
      <c r="E200" s="246"/>
      <c r="F200" s="246"/>
      <c r="G200" s="246"/>
      <c r="H200" s="244" t="str">
        <f>'Score Summary (Hide) '!U115</f>
        <v/>
      </c>
      <c r="I200" s="244"/>
      <c r="J200" s="244" t="str">
        <f>'Score Summary (Hide) '!V115</f>
        <v/>
      </c>
      <c r="K200" s="244"/>
    </row>
    <row r="201" spans="1:11" ht="15.75" customHeight="1" x14ac:dyDescent="0.25">
      <c r="A201" s="245" t="str">
        <f>'Score Summary (Hide) '!S116</f>
        <v/>
      </c>
      <c r="B201" s="245"/>
      <c r="C201" s="246" t="str">
        <f>'Score Summary (Hide) '!T116</f>
        <v/>
      </c>
      <c r="D201" s="246"/>
      <c r="E201" s="246"/>
      <c r="F201" s="246"/>
      <c r="G201" s="246"/>
      <c r="H201" s="244" t="str">
        <f>'Score Summary (Hide) '!U116</f>
        <v/>
      </c>
      <c r="I201" s="244"/>
      <c r="J201" s="244" t="str">
        <f>'Score Summary (Hide) '!V116</f>
        <v/>
      </c>
      <c r="K201" s="244"/>
    </row>
    <row r="202" spans="1:11" ht="15.75" customHeight="1" x14ac:dyDescent="0.25">
      <c r="A202" s="245" t="str">
        <f>'Score Summary (Hide) '!S117</f>
        <v/>
      </c>
      <c r="B202" s="245"/>
      <c r="C202" s="246" t="str">
        <f>'Score Summary (Hide) '!T117</f>
        <v/>
      </c>
      <c r="D202" s="246"/>
      <c r="E202" s="246"/>
      <c r="F202" s="246"/>
      <c r="G202" s="246"/>
      <c r="H202" s="244" t="str">
        <f>'Score Summary (Hide) '!U117</f>
        <v/>
      </c>
      <c r="I202" s="244"/>
      <c r="J202" s="244" t="str">
        <f>'Score Summary (Hide) '!V117</f>
        <v/>
      </c>
      <c r="K202" s="244"/>
    </row>
    <row r="203" spans="1:11" ht="15.75" customHeight="1" x14ac:dyDescent="0.25">
      <c r="A203" s="245" t="str">
        <f>'Score Summary (Hide) '!S118</f>
        <v/>
      </c>
      <c r="B203" s="245"/>
      <c r="C203" s="246" t="str">
        <f>'Score Summary (Hide) '!T118</f>
        <v/>
      </c>
      <c r="D203" s="246"/>
      <c r="E203" s="246"/>
      <c r="F203" s="246"/>
      <c r="G203" s="246"/>
      <c r="H203" s="244" t="str">
        <f>'Score Summary (Hide) '!U118</f>
        <v/>
      </c>
      <c r="I203" s="244"/>
      <c r="J203" s="244" t="str">
        <f>'Score Summary (Hide) '!V118</f>
        <v/>
      </c>
      <c r="K203" s="244"/>
    </row>
    <row r="204" spans="1:11" ht="15.75" customHeight="1" x14ac:dyDescent="0.25">
      <c r="A204" s="245" t="str">
        <f>'Score Summary (Hide) '!S119</f>
        <v/>
      </c>
      <c r="B204" s="245"/>
      <c r="C204" s="246" t="str">
        <f>'Score Summary (Hide) '!T119</f>
        <v/>
      </c>
      <c r="D204" s="246"/>
      <c r="E204" s="246"/>
      <c r="F204" s="246"/>
      <c r="G204" s="246"/>
      <c r="H204" s="244" t="str">
        <f>'Score Summary (Hide) '!U119</f>
        <v/>
      </c>
      <c r="I204" s="244"/>
      <c r="J204" s="244" t="str">
        <f>'Score Summary (Hide) '!V119</f>
        <v/>
      </c>
      <c r="K204" s="244"/>
    </row>
    <row r="205" spans="1:11" ht="15.75" customHeight="1" x14ac:dyDescent="0.25">
      <c r="A205" s="245" t="str">
        <f>'Score Summary (Hide) '!S120</f>
        <v/>
      </c>
      <c r="B205" s="245"/>
      <c r="C205" s="246" t="str">
        <f>'Score Summary (Hide) '!T120</f>
        <v/>
      </c>
      <c r="D205" s="246"/>
      <c r="E205" s="246"/>
      <c r="F205" s="246"/>
      <c r="G205" s="246"/>
      <c r="H205" s="244" t="str">
        <f>'Score Summary (Hide) '!U120</f>
        <v/>
      </c>
      <c r="I205" s="244"/>
      <c r="J205" s="244" t="str">
        <f>'Score Summary (Hide) '!V120</f>
        <v/>
      </c>
      <c r="K205" s="244"/>
    </row>
    <row r="206" spans="1:11" ht="15.75" customHeight="1" x14ac:dyDescent="0.25">
      <c r="A206" s="245" t="str">
        <f>'Score Summary (Hide) '!S121</f>
        <v/>
      </c>
      <c r="B206" s="245"/>
      <c r="C206" s="246" t="str">
        <f>'Score Summary (Hide) '!T121</f>
        <v/>
      </c>
      <c r="D206" s="246"/>
      <c r="E206" s="246"/>
      <c r="F206" s="246"/>
      <c r="G206" s="246"/>
      <c r="H206" s="244" t="str">
        <f>'Score Summary (Hide) '!U121</f>
        <v/>
      </c>
      <c r="I206" s="244"/>
      <c r="J206" s="244" t="str">
        <f>'Score Summary (Hide) '!V121</f>
        <v/>
      </c>
      <c r="K206" s="244"/>
    </row>
    <row r="207" spans="1:11" ht="15.75" customHeight="1" x14ac:dyDescent="0.25">
      <c r="A207" s="245" t="str">
        <f>'Score Summary (Hide) '!S122</f>
        <v/>
      </c>
      <c r="B207" s="245"/>
      <c r="C207" s="246" t="str">
        <f>'Score Summary (Hide) '!T122</f>
        <v/>
      </c>
      <c r="D207" s="246"/>
      <c r="E207" s="246"/>
      <c r="F207" s="246"/>
      <c r="G207" s="246"/>
      <c r="H207" s="244" t="str">
        <f>'Score Summary (Hide) '!U122</f>
        <v/>
      </c>
      <c r="I207" s="244"/>
      <c r="J207" s="244" t="str">
        <f>'Score Summary (Hide) '!V122</f>
        <v/>
      </c>
      <c r="K207" s="244"/>
    </row>
    <row r="208" spans="1:11" ht="15.75" customHeight="1" x14ac:dyDescent="0.25">
      <c r="A208" s="245" t="str">
        <f>'Score Summary (Hide) '!S123</f>
        <v/>
      </c>
      <c r="B208" s="245"/>
      <c r="C208" s="246" t="str">
        <f>'Score Summary (Hide) '!T123</f>
        <v/>
      </c>
      <c r="D208" s="246"/>
      <c r="E208" s="246"/>
      <c r="F208" s="246"/>
      <c r="G208" s="246"/>
      <c r="H208" s="244" t="str">
        <f>'Score Summary (Hide) '!U123</f>
        <v/>
      </c>
      <c r="I208" s="244"/>
      <c r="J208" s="244" t="str">
        <f>'Score Summary (Hide) '!V123</f>
        <v/>
      </c>
      <c r="K208" s="244"/>
    </row>
    <row r="209" spans="1:11" ht="15.75" customHeight="1" x14ac:dyDescent="0.25">
      <c r="A209" s="245" t="str">
        <f>'Score Summary (Hide) '!S124</f>
        <v/>
      </c>
      <c r="B209" s="245"/>
      <c r="C209" s="246" t="str">
        <f>'Score Summary (Hide) '!T124</f>
        <v/>
      </c>
      <c r="D209" s="246"/>
      <c r="E209" s="246"/>
      <c r="F209" s="246"/>
      <c r="G209" s="246"/>
      <c r="H209" s="244" t="str">
        <f>'Score Summary (Hide) '!U124</f>
        <v/>
      </c>
      <c r="I209" s="244"/>
      <c r="J209" s="244" t="str">
        <f>'Score Summary (Hide) '!V124</f>
        <v/>
      </c>
      <c r="K209" s="244"/>
    </row>
    <row r="210" spans="1:11" ht="15.75" customHeight="1" x14ac:dyDescent="0.25">
      <c r="A210" s="245" t="str">
        <f>'Score Summary (Hide) '!S125</f>
        <v/>
      </c>
      <c r="B210" s="245"/>
      <c r="C210" s="246" t="str">
        <f>'Score Summary (Hide) '!T125</f>
        <v/>
      </c>
      <c r="D210" s="246"/>
      <c r="E210" s="246"/>
      <c r="F210" s="246"/>
      <c r="G210" s="246"/>
      <c r="H210" s="244" t="str">
        <f>'Score Summary (Hide) '!U125</f>
        <v/>
      </c>
      <c r="I210" s="244"/>
      <c r="J210" s="244" t="str">
        <f>'Score Summary (Hide) '!V125</f>
        <v/>
      </c>
      <c r="K210" s="244"/>
    </row>
    <row r="212" spans="1:11" ht="33.75" customHeight="1" x14ac:dyDescent="0.25">
      <c r="A212" s="247" t="s">
        <v>601</v>
      </c>
      <c r="B212" s="247"/>
      <c r="C212" s="247"/>
      <c r="D212" s="247"/>
      <c r="E212" s="247"/>
      <c r="F212" s="247"/>
      <c r="G212" s="247"/>
      <c r="H212" s="247"/>
      <c r="I212" s="247"/>
      <c r="J212" s="247"/>
      <c r="K212" s="247"/>
    </row>
    <row r="213" spans="1:11" ht="386.25" customHeight="1" x14ac:dyDescent="0.25">
      <c r="B213" s="236"/>
      <c r="C213" s="236"/>
      <c r="D213" s="236"/>
      <c r="E213" s="236"/>
      <c r="F213" s="236"/>
      <c r="G213" s="236"/>
      <c r="H213" s="236"/>
      <c r="I213" s="236"/>
      <c r="J213" s="236"/>
    </row>
    <row r="214" spans="1:11" ht="405" customHeight="1" x14ac:dyDescent="0.25">
      <c r="B214" s="236"/>
      <c r="C214" s="236"/>
      <c r="D214" s="236"/>
      <c r="E214" s="236"/>
      <c r="F214" s="236"/>
      <c r="G214" s="236"/>
      <c r="H214" s="236"/>
      <c r="I214" s="236"/>
      <c r="J214" s="236"/>
    </row>
    <row r="216" spans="1:11" ht="20.25" customHeight="1" x14ac:dyDescent="0.25">
      <c r="A216" s="249" t="s">
        <v>579</v>
      </c>
      <c r="B216" s="250"/>
      <c r="C216" s="250"/>
      <c r="D216" s="250"/>
      <c r="E216" s="250"/>
      <c r="F216" s="250"/>
      <c r="G216" s="250"/>
      <c r="H216" s="250"/>
      <c r="I216" s="250"/>
      <c r="J216" s="250"/>
      <c r="K216" s="250"/>
    </row>
    <row r="217" spans="1:11" ht="409.6" customHeight="1" x14ac:dyDescent="0.25">
      <c r="B217" s="236"/>
      <c r="C217" s="236"/>
      <c r="D217" s="236"/>
      <c r="E217" s="236"/>
      <c r="F217" s="236"/>
      <c r="G217" s="236"/>
      <c r="H217" s="236"/>
      <c r="I217" s="236"/>
      <c r="J217" s="236"/>
    </row>
    <row r="218" spans="1:11" ht="387.75" customHeight="1" x14ac:dyDescent="0.25">
      <c r="B218" s="236"/>
      <c r="C218" s="236"/>
      <c r="D218" s="236"/>
      <c r="E218" s="236"/>
      <c r="F218" s="236"/>
      <c r="G218" s="236"/>
      <c r="H218" s="236"/>
      <c r="I218" s="236"/>
      <c r="J218" s="236"/>
    </row>
    <row r="219" spans="1:11" ht="22.5" customHeight="1" x14ac:dyDescent="0.25">
      <c r="A219" s="239" t="s">
        <v>581</v>
      </c>
      <c r="B219" s="239"/>
      <c r="C219" s="239"/>
      <c r="D219" s="239"/>
      <c r="E219" s="239"/>
      <c r="F219" s="239"/>
      <c r="G219" s="239"/>
      <c r="H219" s="239"/>
      <c r="I219" s="239"/>
      <c r="J219" s="239"/>
      <c r="K219" s="239"/>
    </row>
    <row r="220" spans="1:11" s="80" customFormat="1" ht="228" customHeight="1" x14ac:dyDescent="0.25">
      <c r="A220" s="175" t="s">
        <v>582</v>
      </c>
      <c r="B220" s="224"/>
      <c r="C220" s="224"/>
      <c r="D220" s="224"/>
      <c r="E220" s="224"/>
      <c r="F220" s="224"/>
      <c r="G220" s="224"/>
      <c r="H220" s="224"/>
      <c r="I220" s="224"/>
      <c r="J220" s="224"/>
      <c r="K220" s="224"/>
    </row>
    <row r="221" spans="1:11" ht="28.5" customHeight="1" x14ac:dyDescent="0.25">
      <c r="A221" s="237" t="s">
        <v>615</v>
      </c>
      <c r="B221" s="238"/>
      <c r="C221" s="238"/>
      <c r="D221" s="238"/>
      <c r="E221" s="238"/>
      <c r="F221" s="238"/>
      <c r="G221" s="238"/>
      <c r="H221" s="238"/>
      <c r="I221" s="238"/>
      <c r="J221" s="238"/>
      <c r="K221" s="238"/>
    </row>
    <row r="222" spans="1:11" ht="314.25" customHeight="1" x14ac:dyDescent="0.25">
      <c r="A222" s="175" t="s">
        <v>616</v>
      </c>
      <c r="B222" s="221"/>
      <c r="C222" s="221"/>
      <c r="D222" s="221"/>
      <c r="E222" s="221"/>
      <c r="F222" s="221"/>
      <c r="G222" s="221"/>
      <c r="H222" s="221"/>
      <c r="I222" s="221"/>
      <c r="J222" s="221"/>
      <c r="K222" s="221"/>
    </row>
    <row r="223" spans="1:11" s="80" customFormat="1" ht="28.5" customHeight="1" x14ac:dyDescent="0.25">
      <c r="A223" s="237" t="s">
        <v>617</v>
      </c>
      <c r="B223" s="238"/>
      <c r="C223" s="238"/>
      <c r="D223" s="238"/>
      <c r="E223" s="238"/>
      <c r="F223" s="238"/>
      <c r="G223" s="238"/>
      <c r="H223" s="238"/>
      <c r="I223" s="238"/>
      <c r="J223" s="238"/>
      <c r="K223" s="238"/>
    </row>
    <row r="224" spans="1:11" s="80" customFormat="1" ht="252" customHeight="1" x14ac:dyDescent="0.25">
      <c r="A224" s="175" t="s">
        <v>618</v>
      </c>
      <c r="B224" s="221"/>
      <c r="C224" s="221"/>
      <c r="D224" s="221"/>
      <c r="E224" s="221"/>
      <c r="F224" s="221"/>
      <c r="G224" s="221"/>
      <c r="H224" s="221"/>
      <c r="I224" s="221"/>
      <c r="J224" s="221"/>
      <c r="K224" s="221"/>
    </row>
    <row r="225" spans="1:11" s="80" customFormat="1" ht="409.6" customHeight="1" x14ac:dyDescent="0.25">
      <c r="A225" s="241" t="s">
        <v>619</v>
      </c>
      <c r="B225" s="241"/>
      <c r="C225" s="241"/>
      <c r="D225" s="241"/>
      <c r="E225" s="241"/>
      <c r="F225" s="241"/>
      <c r="G225" s="241"/>
      <c r="H225" s="241"/>
      <c r="I225" s="241"/>
      <c r="J225" s="241"/>
      <c r="K225" s="241"/>
    </row>
    <row r="226" spans="1:11" ht="21.75" customHeight="1" x14ac:dyDescent="0.25">
      <c r="A226" s="222" t="s">
        <v>620</v>
      </c>
      <c r="B226" s="223"/>
      <c r="C226" s="223"/>
      <c r="D226" s="223"/>
      <c r="E226" s="223"/>
      <c r="F226" s="223"/>
      <c r="G226" s="223"/>
      <c r="H226" s="223"/>
      <c r="I226" s="223"/>
      <c r="J226" s="223"/>
      <c r="K226" s="223"/>
    </row>
    <row r="227" spans="1:11" ht="165.75" customHeight="1" x14ac:dyDescent="0.25">
      <c r="A227" s="175" t="s">
        <v>621</v>
      </c>
      <c r="B227" s="224"/>
      <c r="C227" s="224"/>
      <c r="D227" s="224"/>
      <c r="E227" s="224"/>
      <c r="F227" s="224"/>
      <c r="G227" s="224"/>
      <c r="H227" s="224"/>
      <c r="I227" s="224"/>
      <c r="J227" s="224"/>
      <c r="K227" s="224"/>
    </row>
    <row r="228" spans="1:11" ht="15.75" x14ac:dyDescent="0.25">
      <c r="A228" s="225" t="s">
        <v>586</v>
      </c>
      <c r="B228" s="225"/>
      <c r="C228" s="225"/>
      <c r="D228" s="225"/>
      <c r="E228" s="225"/>
      <c r="F228" s="225"/>
      <c r="G228" s="225"/>
      <c r="H228" s="225"/>
      <c r="I228" s="225"/>
      <c r="J228" s="225"/>
      <c r="K228" s="225"/>
    </row>
    <row r="229" spans="1:11" s="80" customFormat="1" ht="33.75" customHeight="1" x14ac:dyDescent="0.25">
      <c r="A229" s="248" t="s">
        <v>118</v>
      </c>
      <c r="B229" s="248"/>
      <c r="C229" s="248"/>
      <c r="D229" s="248"/>
      <c r="E229" s="248"/>
      <c r="F229" s="248"/>
      <c r="G229" s="248"/>
      <c r="H229" s="248"/>
      <c r="I229" s="248"/>
      <c r="J229" s="248"/>
      <c r="K229" s="248"/>
    </row>
    <row r="230" spans="1:11" s="80" customFormat="1" ht="20.25" customHeight="1" x14ac:dyDescent="0.25">
      <c r="A230" s="240" t="str">
        <f>'Performance Scores '!A7:C7</f>
        <v xml:space="preserve">ESSENTIAL SERVICE 1:  Monitor Health Status to Identify Community Health Problems </v>
      </c>
      <c r="B230" s="240"/>
      <c r="C230" s="240"/>
      <c r="D230" s="240"/>
      <c r="E230" s="240"/>
      <c r="F230" s="240"/>
      <c r="G230" s="240"/>
      <c r="H230" s="240"/>
      <c r="I230" s="240"/>
      <c r="J230" s="240"/>
      <c r="K230" s="240"/>
    </row>
    <row r="231" spans="1:11" s="80" customFormat="1" ht="34.5" customHeight="1" x14ac:dyDescent="0.25">
      <c r="A231" s="113">
        <f>'Performance Scores '!A8</f>
        <v>1.1000000000000001</v>
      </c>
      <c r="B231" s="206" t="s">
        <v>404</v>
      </c>
      <c r="C231" s="206"/>
      <c r="D231" s="206"/>
      <c r="E231" s="206"/>
      <c r="F231" s="206"/>
      <c r="G231" s="206"/>
      <c r="H231" s="206"/>
      <c r="I231" s="206"/>
      <c r="J231" s="206"/>
      <c r="K231" s="206"/>
    </row>
    <row r="232" spans="1:11" s="80" customFormat="1" ht="33.75" customHeight="1" x14ac:dyDescent="0.25">
      <c r="A232" s="121" t="str">
        <f>'Performance Scores '!A9</f>
        <v>1.1.1</v>
      </c>
      <c r="B232" s="233" t="str">
        <f>'Performance Scores '!B9</f>
        <v>Conduct regular community health assessments?</v>
      </c>
      <c r="C232" s="233"/>
      <c r="D232" s="233"/>
      <c r="E232" s="233"/>
      <c r="F232" s="233"/>
      <c r="G232" s="233"/>
      <c r="H232" s="233"/>
      <c r="I232" s="233"/>
      <c r="J232" s="208" t="str">
        <f>'Performance Scores '!C9</f>
        <v>SELECT</v>
      </c>
      <c r="K232" s="227"/>
    </row>
    <row r="233" spans="1:11" s="80" customFormat="1" ht="33" customHeight="1" x14ac:dyDescent="0.25">
      <c r="A233" s="121" t="str">
        <f>'Performance Scores '!A10</f>
        <v>1.1.2</v>
      </c>
      <c r="B233" s="207" t="str">
        <f>'Performance Scores '!B10</f>
        <v>Continuously update the community health assessment with current information?</v>
      </c>
      <c r="C233" s="207"/>
      <c r="D233" s="207"/>
      <c r="E233" s="207"/>
      <c r="F233" s="207"/>
      <c r="G233" s="207"/>
      <c r="H233" s="207"/>
      <c r="I233" s="207"/>
      <c r="J233" s="208" t="str">
        <f>'Performance Scores '!C10</f>
        <v>SELECT</v>
      </c>
      <c r="K233" s="227"/>
    </row>
    <row r="234" spans="1:11" s="80" customFormat="1" ht="30.75" customHeight="1" x14ac:dyDescent="0.25">
      <c r="A234" s="121" t="str">
        <f>'Performance Scores '!A11</f>
        <v>1.1.3</v>
      </c>
      <c r="B234" s="207" t="str">
        <f>'Performance Scores '!B11</f>
        <v>Promote the use of the community health assessment among community members and partners?</v>
      </c>
      <c r="C234" s="207"/>
      <c r="D234" s="207"/>
      <c r="E234" s="207"/>
      <c r="F234" s="207"/>
      <c r="G234" s="207"/>
      <c r="H234" s="207"/>
      <c r="I234" s="207"/>
      <c r="J234" s="208" t="str">
        <f>'Performance Scores '!C11</f>
        <v>SELECT</v>
      </c>
      <c r="K234" s="227"/>
    </row>
    <row r="235" spans="1:11" s="80" customFormat="1" ht="53.25" customHeight="1" x14ac:dyDescent="0.25">
      <c r="A235" s="121">
        <f>'Performance Scores '!A12</f>
        <v>1.2</v>
      </c>
      <c r="B235" s="206" t="s">
        <v>405</v>
      </c>
      <c r="C235" s="206"/>
      <c r="D235" s="206"/>
      <c r="E235" s="206"/>
      <c r="F235" s="206"/>
      <c r="G235" s="206"/>
      <c r="H235" s="206"/>
      <c r="I235" s="206"/>
      <c r="J235" s="206"/>
      <c r="K235" s="206"/>
    </row>
    <row r="236" spans="1:11" s="80" customFormat="1" ht="34.5" customHeight="1" x14ac:dyDescent="0.25">
      <c r="A236" s="121" t="str">
        <f>'Performance Scores '!A13</f>
        <v>1.2.1</v>
      </c>
      <c r="B236" s="207" t="str">
        <f>'Performance Scores '!B13</f>
        <v>Use the best available technology and methods to display data on the public’s health?</v>
      </c>
      <c r="C236" s="207"/>
      <c r="D236" s="207"/>
      <c r="E236" s="207"/>
      <c r="F236" s="207"/>
      <c r="G236" s="207"/>
      <c r="H236" s="207"/>
      <c r="I236" s="207"/>
      <c r="J236" s="208" t="str">
        <f>'Performance Scores '!C13</f>
        <v>SELECT</v>
      </c>
      <c r="K236" s="227"/>
    </row>
    <row r="237" spans="1:11" s="80" customFormat="1" ht="36" customHeight="1" x14ac:dyDescent="0.25">
      <c r="A237" s="121" t="str">
        <f>'Performance Scores '!A14</f>
        <v>1.2.2</v>
      </c>
      <c r="B237" s="207" t="str">
        <f>'Performance Scores '!B14</f>
        <v>Analyze health data, including geographic information, to see where health problems exist?</v>
      </c>
      <c r="C237" s="207"/>
      <c r="D237" s="207"/>
      <c r="E237" s="207"/>
      <c r="F237" s="207"/>
      <c r="G237" s="207"/>
      <c r="H237" s="207"/>
      <c r="I237" s="207"/>
      <c r="J237" s="208" t="str">
        <f>'Performance Scores '!C14</f>
        <v>SELECT</v>
      </c>
      <c r="K237" s="227"/>
    </row>
    <row r="238" spans="1:11" s="80" customFormat="1" ht="48" customHeight="1" x14ac:dyDescent="0.25">
      <c r="A238" s="121" t="str">
        <f>'Performance Scores '!A15</f>
        <v>1.2.3</v>
      </c>
      <c r="B238" s="207" t="str">
        <f>'Performance Scores '!B15</f>
        <v>Use computer software to create charts, graphs, and maps to display complex public health data (trends over time, sub-population analyses, etc.)?</v>
      </c>
      <c r="C238" s="207"/>
      <c r="D238" s="207"/>
      <c r="E238" s="207"/>
      <c r="F238" s="207"/>
      <c r="G238" s="207"/>
      <c r="H238" s="207"/>
      <c r="I238" s="207"/>
      <c r="J238" s="208" t="str">
        <f>'Performance Scores '!C15</f>
        <v>SELECT</v>
      </c>
      <c r="K238" s="227"/>
    </row>
    <row r="239" spans="1:11" s="80" customFormat="1" ht="38.25" customHeight="1" x14ac:dyDescent="0.25">
      <c r="A239" s="121">
        <f>'Performance Scores '!A16</f>
        <v>1.3</v>
      </c>
      <c r="B239" s="206" t="s">
        <v>406</v>
      </c>
      <c r="C239" s="206"/>
      <c r="D239" s="206"/>
      <c r="E239" s="206"/>
      <c r="F239" s="206"/>
      <c r="G239" s="206"/>
      <c r="H239" s="206"/>
      <c r="I239" s="206"/>
      <c r="J239" s="206"/>
      <c r="K239" s="206"/>
    </row>
    <row r="240" spans="1:11" s="80" customFormat="1" ht="48.75" customHeight="1" x14ac:dyDescent="0.25">
      <c r="A240" s="121" t="str">
        <f>'Performance Scores '!A17</f>
        <v>1.3.1</v>
      </c>
      <c r="B240" s="207" t="str">
        <f>'Performance Scores '!B17</f>
        <v>Collect data on specific health concerns to provide the data to population health registries in a timely manner, consistent with current standards?</v>
      </c>
      <c r="C240" s="207"/>
      <c r="D240" s="207"/>
      <c r="E240" s="207"/>
      <c r="F240" s="207"/>
      <c r="G240" s="207"/>
      <c r="H240" s="207"/>
      <c r="I240" s="207"/>
      <c r="J240" s="208" t="str">
        <f>'Performance Scores '!C17</f>
        <v>SELECT</v>
      </c>
      <c r="K240" s="227"/>
    </row>
    <row r="241" spans="1:11" s="80" customFormat="1" ht="41.25" customHeight="1" x14ac:dyDescent="0.25">
      <c r="A241" s="121" t="str">
        <f>'Performance Scores '!A18</f>
        <v>1.3.2</v>
      </c>
      <c r="B241" s="207" t="str">
        <f>'Performance Scores '!B18</f>
        <v>Use information from population health registries in community health assessments or other analyses?</v>
      </c>
      <c r="C241" s="207"/>
      <c r="D241" s="207"/>
      <c r="E241" s="207"/>
      <c r="F241" s="207"/>
      <c r="G241" s="207"/>
      <c r="H241" s="207"/>
      <c r="I241" s="207"/>
      <c r="J241" s="208" t="str">
        <f>'Performance Scores '!C18</f>
        <v>SELECT</v>
      </c>
      <c r="K241" s="227"/>
    </row>
    <row r="242" spans="1:11" s="80" customFormat="1" ht="15.75" x14ac:dyDescent="0.25">
      <c r="A242" s="111"/>
      <c r="B242" s="225"/>
      <c r="C242" s="225"/>
      <c r="D242" s="225"/>
      <c r="E242" s="225"/>
      <c r="F242" s="225"/>
      <c r="G242" s="225"/>
      <c r="H242" s="225"/>
      <c r="I242" s="225"/>
      <c r="J242" s="225"/>
      <c r="K242" s="225"/>
    </row>
    <row r="243" spans="1:11" s="80" customFormat="1" ht="30" customHeight="1" x14ac:dyDescent="0.25">
      <c r="A243" s="228" t="str">
        <f>'Performance Scores '!A20:C20</f>
        <v xml:space="preserve">ESSENTIAL SERVICE 2:  Diagnose and Investigate Health Problems and Health Hazards </v>
      </c>
      <c r="B243" s="228"/>
      <c r="C243" s="228"/>
      <c r="D243" s="228"/>
      <c r="E243" s="228"/>
      <c r="F243" s="228"/>
      <c r="G243" s="228"/>
      <c r="H243" s="228"/>
      <c r="I243" s="228"/>
      <c r="J243" s="228"/>
      <c r="K243" s="228"/>
    </row>
    <row r="244" spans="1:11" s="80" customFormat="1" ht="36.75" customHeight="1" x14ac:dyDescent="0.25">
      <c r="A244" s="116">
        <f>'Performance Scores '!A21</f>
        <v>2.1</v>
      </c>
      <c r="B244" s="206" t="s">
        <v>407</v>
      </c>
      <c r="C244" s="206"/>
      <c r="D244" s="206"/>
      <c r="E244" s="206"/>
      <c r="F244" s="206"/>
      <c r="G244" s="206"/>
      <c r="H244" s="206"/>
      <c r="I244" s="206"/>
      <c r="J244" s="206"/>
      <c r="K244" s="206"/>
    </row>
    <row r="245" spans="1:11" s="80" customFormat="1" ht="52.5" customHeight="1" x14ac:dyDescent="0.25">
      <c r="A245" s="121" t="str">
        <f>'Performance Scores '!A22</f>
        <v>2.1.1</v>
      </c>
      <c r="B245" s="207" t="str">
        <f>'Performance Scores '!B22</f>
        <v>Participate in a comprehensive surveillance system with national, state and local partners to identify, monitor, share information, and understand emerging health problems and threats?</v>
      </c>
      <c r="C245" s="207"/>
      <c r="D245" s="207"/>
      <c r="E245" s="207"/>
      <c r="F245" s="207"/>
      <c r="G245" s="207"/>
      <c r="H245" s="207"/>
      <c r="I245" s="207"/>
      <c r="J245" s="219" t="str">
        <f>'Performance Scores '!C22</f>
        <v>SELECT</v>
      </c>
      <c r="K245" s="220"/>
    </row>
    <row r="246" spans="1:11" s="80" customFormat="1" ht="51.75" customHeight="1" x14ac:dyDescent="0.25">
      <c r="A246" s="121" t="str">
        <f>'Performance Scores '!A23</f>
        <v>2.1.2</v>
      </c>
      <c r="B246" s="207" t="str">
        <f>'Performance Scores '!B23</f>
        <v>Provide and collect timely and complete information on reportable diseases and potential disasters, emergencies and emerging threats (natural and manmade)?</v>
      </c>
      <c r="C246" s="207"/>
      <c r="D246" s="207"/>
      <c r="E246" s="207"/>
      <c r="F246" s="207"/>
      <c r="G246" s="207"/>
      <c r="H246" s="207"/>
      <c r="I246" s="207"/>
      <c r="J246" s="219" t="str">
        <f>'Performance Scores '!C23</f>
        <v>SELECT</v>
      </c>
      <c r="K246" s="220"/>
    </row>
    <row r="247" spans="1:11" s="80" customFormat="1" ht="53.25" customHeight="1" x14ac:dyDescent="0.25">
      <c r="A247" s="121" t="str">
        <f>'Performance Scores '!A24</f>
        <v>2.1.3</v>
      </c>
      <c r="B247" s="207" t="str">
        <f>'Performance Scores '!B24</f>
        <v>Assure that the best available resources are used to support surveillance systems and activities, including information technology, communication systems, and professional expertise?</v>
      </c>
      <c r="C247" s="207"/>
      <c r="D247" s="207"/>
      <c r="E247" s="207"/>
      <c r="F247" s="207"/>
      <c r="G247" s="207"/>
      <c r="H247" s="207"/>
      <c r="I247" s="207"/>
      <c r="J247" s="219" t="str">
        <f>'Performance Scores '!C24</f>
        <v>SELECT</v>
      </c>
      <c r="K247" s="220"/>
    </row>
    <row r="248" spans="1:11" s="80" customFormat="1" ht="60.75" customHeight="1" x14ac:dyDescent="0.25">
      <c r="A248" s="116">
        <f>'Performance Scores '!A25</f>
        <v>2.2000000000000002</v>
      </c>
      <c r="B248" s="206" t="s">
        <v>408</v>
      </c>
      <c r="C248" s="206"/>
      <c r="D248" s="206"/>
      <c r="E248" s="206"/>
      <c r="F248" s="206"/>
      <c r="G248" s="206"/>
      <c r="H248" s="206"/>
      <c r="I248" s="206"/>
      <c r="J248" s="206"/>
      <c r="K248" s="206"/>
    </row>
    <row r="249" spans="1:11" s="80" customFormat="1" ht="52.5" customHeight="1" x14ac:dyDescent="0.25">
      <c r="A249" s="121" t="str">
        <f>'Performance Scores '!A26</f>
        <v>2.2.1</v>
      </c>
      <c r="B249" s="207" t="str">
        <f>'Performance Scores '!B26</f>
        <v>Maintain written instructions on how to handle communicable disease outbreaks and toxic exposure incidents, including details about case finding, contact tracing, and source identification and containment?</v>
      </c>
      <c r="C249" s="207"/>
      <c r="D249" s="207"/>
      <c r="E249" s="207"/>
      <c r="F249" s="207"/>
      <c r="G249" s="207"/>
      <c r="H249" s="207"/>
      <c r="I249" s="207"/>
      <c r="J249" s="219" t="str">
        <f>'Performance Scores '!C26</f>
        <v>SELECT</v>
      </c>
      <c r="K249" s="220"/>
    </row>
    <row r="250" spans="1:11" s="80" customFormat="1" ht="50.25" customHeight="1" x14ac:dyDescent="0.25">
      <c r="A250" s="121" t="str">
        <f>'Performance Scores '!A27</f>
        <v>2.2.2</v>
      </c>
      <c r="B250" s="207" t="str">
        <f>'Performance Scores '!B27</f>
        <v>Develop written rules to follow in the immediate investigation of public health threats and emergencies, including natural and intentional disasters?</v>
      </c>
      <c r="C250" s="207"/>
      <c r="D250" s="207"/>
      <c r="E250" s="207"/>
      <c r="F250" s="207"/>
      <c r="G250" s="207"/>
      <c r="H250" s="207"/>
      <c r="I250" s="207"/>
      <c r="J250" s="219" t="str">
        <f>'Performance Scores '!C27</f>
        <v>SELECT</v>
      </c>
      <c r="K250" s="220"/>
    </row>
    <row r="251" spans="1:11" s="80" customFormat="1" ht="33" customHeight="1" x14ac:dyDescent="0.25">
      <c r="A251" s="121" t="str">
        <f>'Performance Scores '!A28</f>
        <v>2.2.3</v>
      </c>
      <c r="B251" s="207" t="str">
        <f>'Performance Scores '!B28</f>
        <v>Designate a jurisdictional Emergency Response Coordinator?</v>
      </c>
      <c r="C251" s="207"/>
      <c r="D251" s="207"/>
      <c r="E251" s="207"/>
      <c r="F251" s="207"/>
      <c r="G251" s="207"/>
      <c r="H251" s="207"/>
      <c r="I251" s="207"/>
      <c r="J251" s="219" t="str">
        <f>'Performance Scores '!C28</f>
        <v>SELECT</v>
      </c>
      <c r="K251" s="220"/>
    </row>
    <row r="252" spans="1:11" s="80" customFormat="1" ht="47.25" customHeight="1" x14ac:dyDescent="0.25">
      <c r="A252" s="121" t="str">
        <f>'Performance Scores '!A29</f>
        <v>2.2.4</v>
      </c>
      <c r="B252" s="213" t="str">
        <f>'Performance Scores '!B29</f>
        <v>Prepare to rapidly respond to public health emergencies according to emergency operations coordination guidelines?</v>
      </c>
      <c r="C252" s="213"/>
      <c r="D252" s="213"/>
      <c r="E252" s="213"/>
      <c r="F252" s="213"/>
      <c r="G252" s="213"/>
      <c r="H252" s="213"/>
      <c r="I252" s="213"/>
      <c r="J252" s="211" t="str">
        <f>'Performance Scores '!C29</f>
        <v>SELECT</v>
      </c>
      <c r="K252" s="212"/>
    </row>
    <row r="253" spans="1:11" s="80" customFormat="1" ht="40.5" customHeight="1" x14ac:dyDescent="0.25">
      <c r="A253" s="121" t="str">
        <f>'Performance Scores '!A30</f>
        <v>2.2.5</v>
      </c>
      <c r="B253" s="213" t="str">
        <f>'Performance Scores '!B30</f>
        <v>Identify personnel with the technical expertise to rapidly respond to possible biological, chemical, or and nuclear public health emergencies?</v>
      </c>
      <c r="C253" s="213"/>
      <c r="D253" s="213"/>
      <c r="E253" s="213"/>
      <c r="F253" s="213"/>
      <c r="G253" s="213"/>
      <c r="H253" s="213"/>
      <c r="I253" s="213"/>
      <c r="J253" s="211" t="str">
        <f>'Performance Scores '!C30</f>
        <v>SELECT</v>
      </c>
      <c r="K253" s="212"/>
    </row>
    <row r="254" spans="1:11" s="80" customFormat="1" ht="30.75" customHeight="1" x14ac:dyDescent="0.25">
      <c r="A254" s="121" t="str">
        <f>'Performance Scores '!A31</f>
        <v>2.2.6</v>
      </c>
      <c r="B254" s="213" t="str">
        <f>'Performance Scores '!B31</f>
        <v>Evaluate incidents for effectiveness and opportunities for improvement?</v>
      </c>
      <c r="C254" s="213"/>
      <c r="D254" s="213"/>
      <c r="E254" s="213"/>
      <c r="F254" s="213"/>
      <c r="G254" s="213"/>
      <c r="H254" s="213"/>
      <c r="I254" s="213"/>
      <c r="J254" s="211" t="str">
        <f>'Performance Scores '!C31</f>
        <v>SELECT</v>
      </c>
      <c r="K254" s="212"/>
    </row>
    <row r="255" spans="1:11" s="80" customFormat="1" ht="39" customHeight="1" x14ac:dyDescent="0.25">
      <c r="A255" s="116">
        <f>'Performance Scores '!A32</f>
        <v>2.2999999999999998</v>
      </c>
      <c r="B255" s="206" t="s">
        <v>409</v>
      </c>
      <c r="C255" s="206"/>
      <c r="D255" s="206"/>
      <c r="E255" s="206"/>
      <c r="F255" s="206"/>
      <c r="G255" s="206"/>
      <c r="H255" s="206"/>
      <c r="I255" s="206"/>
      <c r="J255" s="206"/>
      <c r="K255" s="206"/>
    </row>
    <row r="256" spans="1:11" s="80" customFormat="1" ht="42.75" customHeight="1" x14ac:dyDescent="0.25">
      <c r="A256" s="121" t="str">
        <f>'Performance Scores '!A33</f>
        <v>2.3.1</v>
      </c>
      <c r="B256" s="207" t="str">
        <f>'Performance Scores '!B33</f>
        <v>Have ready access to laboratories that can meet routine public health needs for finding out what health problems are occurring?</v>
      </c>
      <c r="C256" s="207"/>
      <c r="D256" s="207"/>
      <c r="E256" s="207"/>
      <c r="F256" s="207"/>
      <c r="G256" s="207"/>
      <c r="H256" s="207"/>
      <c r="I256" s="207"/>
      <c r="J256" s="208" t="str">
        <f>'Performance Scores '!C33</f>
        <v>SELECT</v>
      </c>
      <c r="K256" s="208"/>
    </row>
    <row r="257" spans="1:11" s="80" customFormat="1" ht="38.25" customHeight="1" x14ac:dyDescent="0.25">
      <c r="A257" s="121" t="str">
        <f>'Performance Scores '!A34</f>
        <v>2.3.2</v>
      </c>
      <c r="B257" s="207" t="str">
        <f>'Performance Scores '!B34</f>
        <v>Maintain constant (24/7) access to laboratories that can meet public health needs during emergencies, threats, and other hazards?</v>
      </c>
      <c r="C257" s="207"/>
      <c r="D257" s="207"/>
      <c r="E257" s="207"/>
      <c r="F257" s="207"/>
      <c r="G257" s="207"/>
      <c r="H257" s="207"/>
      <c r="I257" s="207"/>
      <c r="J257" s="208" t="str">
        <f>'Performance Scores '!C34</f>
        <v>SELECT</v>
      </c>
      <c r="K257" s="208"/>
    </row>
    <row r="258" spans="1:11" s="80" customFormat="1" ht="30" customHeight="1" x14ac:dyDescent="0.25">
      <c r="A258" s="121" t="str">
        <f>'Performance Scores '!A35</f>
        <v>2.3.3</v>
      </c>
      <c r="B258" s="207" t="str">
        <f>'Performance Scores '!B35</f>
        <v>Use only licensed or credentialed laboratories?</v>
      </c>
      <c r="C258" s="207"/>
      <c r="D258" s="207"/>
      <c r="E258" s="207"/>
      <c r="F258" s="207"/>
      <c r="G258" s="207"/>
      <c r="H258" s="207"/>
      <c r="I258" s="207"/>
      <c r="J258" s="208" t="str">
        <f>'Performance Scores '!C35</f>
        <v>SELECT</v>
      </c>
      <c r="K258" s="208"/>
    </row>
    <row r="259" spans="1:11" s="80" customFormat="1" ht="60" customHeight="1" x14ac:dyDescent="0.25">
      <c r="A259" s="121" t="str">
        <f>'Performance Scores '!A36</f>
        <v>2.3.4</v>
      </c>
      <c r="B259" s="207" t="str">
        <f>'Performance Scores '!B36</f>
        <v>Maintain a written list of rules related to laboratories, for handling samples (collecting, labeling, storing, transporting, and delivering), for determining who is in charge of the samples at what point, and for reporting the results?</v>
      </c>
      <c r="C259" s="207"/>
      <c r="D259" s="207"/>
      <c r="E259" s="207"/>
      <c r="F259" s="207"/>
      <c r="G259" s="207"/>
      <c r="H259" s="207"/>
      <c r="I259" s="207"/>
      <c r="J259" s="208" t="str">
        <f>'Performance Scores '!C36</f>
        <v>SELECT</v>
      </c>
      <c r="K259" s="208"/>
    </row>
    <row r="260" spans="1:11" s="80" customFormat="1" x14ac:dyDescent="0.25">
      <c r="A260" s="114"/>
      <c r="B260" s="10"/>
      <c r="C260" s="10"/>
      <c r="D260" s="10"/>
      <c r="E260" s="10"/>
      <c r="F260" s="10"/>
      <c r="G260" s="10"/>
      <c r="H260" s="10"/>
      <c r="I260" s="10"/>
      <c r="J260" s="115"/>
      <c r="K260" s="114"/>
    </row>
    <row r="261" spans="1:11" s="80" customFormat="1" ht="24" customHeight="1" x14ac:dyDescent="0.25">
      <c r="A261" s="228" t="str">
        <f>'Performance Scores '!A38:C38</f>
        <v xml:space="preserve">ESSENTIAL SERVICE 3:  Inform, Educate, and Empower People about Health Issues </v>
      </c>
      <c r="B261" s="228"/>
      <c r="C261" s="228"/>
      <c r="D261" s="228"/>
      <c r="E261" s="228"/>
      <c r="F261" s="228"/>
      <c r="G261" s="228"/>
      <c r="H261" s="228"/>
      <c r="I261" s="228"/>
      <c r="J261" s="228"/>
      <c r="K261" s="228"/>
    </row>
    <row r="262" spans="1:11" s="80" customFormat="1" ht="38.25" customHeight="1" x14ac:dyDescent="0.25">
      <c r="A262" s="116">
        <f>'Performance Scores '!A39</f>
        <v>3.1</v>
      </c>
      <c r="B262" s="206" t="s">
        <v>410</v>
      </c>
      <c r="C262" s="206"/>
      <c r="D262" s="206"/>
      <c r="E262" s="206"/>
      <c r="F262" s="206"/>
      <c r="G262" s="206"/>
      <c r="H262" s="206"/>
      <c r="I262" s="206"/>
      <c r="J262" s="206"/>
      <c r="K262" s="206"/>
    </row>
    <row r="263" spans="1:11" s="80" customFormat="1" ht="51" customHeight="1" x14ac:dyDescent="0.25">
      <c r="A263" s="121" t="str">
        <f>'Performance Scores '!A40</f>
        <v>3.1.1</v>
      </c>
      <c r="B263" s="207" t="str">
        <f>'Performance Scores '!B40</f>
        <v>Provide policymakers, stakeholders, and the public with ongoing analyses of community health status and related recommendations for health promotion policies?</v>
      </c>
      <c r="C263" s="207"/>
      <c r="D263" s="207"/>
      <c r="E263" s="207"/>
      <c r="F263" s="207"/>
      <c r="G263" s="207"/>
      <c r="H263" s="207"/>
      <c r="I263" s="207"/>
      <c r="J263" s="219" t="str">
        <f>'Performance Scores '!C40</f>
        <v>SELECT</v>
      </c>
      <c r="K263" s="220"/>
    </row>
    <row r="264" spans="1:11" s="80" customFormat="1" ht="42" customHeight="1" x14ac:dyDescent="0.25">
      <c r="A264" s="121" t="str">
        <f>'Performance Scores '!A41</f>
        <v>3.1.2</v>
      </c>
      <c r="B264" s="207" t="str">
        <f>'Performance Scores '!B41</f>
        <v>Coordinate health promotion and health education activities to reach individual, interpersonal, community, and societal levels?</v>
      </c>
      <c r="C264" s="207"/>
      <c r="D264" s="207"/>
      <c r="E264" s="207"/>
      <c r="F264" s="207"/>
      <c r="G264" s="207"/>
      <c r="H264" s="207"/>
      <c r="I264" s="207"/>
      <c r="J264" s="219" t="str">
        <f>'Performance Scores '!C41</f>
        <v>SELECT</v>
      </c>
      <c r="K264" s="220"/>
    </row>
    <row r="265" spans="1:11" s="80" customFormat="1" ht="47.25" customHeight="1" x14ac:dyDescent="0.25">
      <c r="A265" s="121" t="str">
        <f>'Performance Scores '!A42</f>
        <v>3.1.3</v>
      </c>
      <c r="B265" s="207" t="str">
        <f>'Performance Scores '!B42</f>
        <v>Engage the community throughout the process of setting priorities, developing plans and implementing health education and health promotion activities?</v>
      </c>
      <c r="C265" s="207"/>
      <c r="D265" s="207"/>
      <c r="E265" s="207"/>
      <c r="F265" s="207"/>
      <c r="G265" s="207"/>
      <c r="H265" s="207"/>
      <c r="I265" s="207"/>
      <c r="J265" s="219" t="str">
        <f>'Performance Scores '!C42</f>
        <v>SELECT</v>
      </c>
      <c r="K265" s="220"/>
    </row>
    <row r="266" spans="1:11" s="80" customFormat="1" ht="45" customHeight="1" x14ac:dyDescent="0.25">
      <c r="A266" s="116">
        <f>'Performance Scores '!A43</f>
        <v>3.2</v>
      </c>
      <c r="B266" s="206" t="s">
        <v>411</v>
      </c>
      <c r="C266" s="206"/>
      <c r="D266" s="206"/>
      <c r="E266" s="206"/>
      <c r="F266" s="206"/>
      <c r="G266" s="206"/>
      <c r="H266" s="206"/>
      <c r="I266" s="206"/>
      <c r="J266" s="206"/>
      <c r="K266" s="206"/>
    </row>
    <row r="267" spans="1:11" s="80" customFormat="1" ht="38.25" customHeight="1" x14ac:dyDescent="0.25">
      <c r="A267" s="121" t="str">
        <f>'Performance Scores '!A44</f>
        <v>3.2.1</v>
      </c>
      <c r="B267" s="207" t="str">
        <f>'Performance Scores '!B44</f>
        <v>Develop health communication plans for relating to media and the public and for sharing information among LPHS organizations?</v>
      </c>
      <c r="C267" s="207"/>
      <c r="D267" s="207"/>
      <c r="E267" s="207"/>
      <c r="F267" s="207"/>
      <c r="G267" s="207"/>
      <c r="H267" s="207"/>
      <c r="I267" s="207"/>
      <c r="J267" s="219" t="str">
        <f>'Performance Scores '!C44</f>
        <v>SELECT</v>
      </c>
      <c r="K267" s="220"/>
    </row>
    <row r="268" spans="1:11" s="80" customFormat="1" ht="54" customHeight="1" x14ac:dyDescent="0.25">
      <c r="A268" s="121" t="str">
        <f>'Performance Scores '!A45</f>
        <v>3.2.2</v>
      </c>
      <c r="B268" s="207" t="str">
        <f>'Performance Scores '!B45</f>
        <v>Use relationships with different media providers (e.g. print, radio, television, and the internet) to share health information, matching the message with the target audience?</v>
      </c>
      <c r="C268" s="207"/>
      <c r="D268" s="207"/>
      <c r="E268" s="207"/>
      <c r="F268" s="207"/>
      <c r="G268" s="207"/>
      <c r="H268" s="207"/>
      <c r="I268" s="207"/>
      <c r="J268" s="219" t="str">
        <f>'Performance Scores '!C45</f>
        <v>SELECT</v>
      </c>
      <c r="K268" s="220"/>
    </row>
    <row r="269" spans="1:11" s="80" customFormat="1" ht="28.5" customHeight="1" x14ac:dyDescent="0.25">
      <c r="A269" s="121" t="str">
        <f>'Performance Scores '!A46</f>
        <v>3.2.3</v>
      </c>
      <c r="B269" s="207" t="str">
        <f>'Performance Scores '!B46</f>
        <v>Identify and train spokespersons on public health issues?</v>
      </c>
      <c r="C269" s="207"/>
      <c r="D269" s="207"/>
      <c r="E269" s="207"/>
      <c r="F269" s="207"/>
      <c r="G269" s="207"/>
      <c r="H269" s="207"/>
      <c r="I269" s="207"/>
      <c r="J269" s="219" t="str">
        <f>'Performance Scores '!C46</f>
        <v>SELECT</v>
      </c>
      <c r="K269" s="220"/>
    </row>
    <row r="270" spans="1:11" s="80" customFormat="1" ht="49.5" customHeight="1" x14ac:dyDescent="0.25">
      <c r="A270" s="116">
        <f>'Performance Scores '!A47</f>
        <v>3.3</v>
      </c>
      <c r="B270" s="206" t="s">
        <v>412</v>
      </c>
      <c r="C270" s="206"/>
      <c r="D270" s="206"/>
      <c r="E270" s="206"/>
      <c r="F270" s="206"/>
      <c r="G270" s="206"/>
      <c r="H270" s="206"/>
      <c r="I270" s="206"/>
      <c r="J270" s="206"/>
      <c r="K270" s="206"/>
    </row>
    <row r="271" spans="1:11" s="80" customFormat="1" ht="40.5" customHeight="1" x14ac:dyDescent="0.25">
      <c r="A271" s="121" t="str">
        <f>'Performance Scores '!A48</f>
        <v>3.3.1</v>
      </c>
      <c r="B271" s="213" t="str">
        <f>'Performance Scores '!B48</f>
        <v>Develop an emergency communications plan for each stage of an emergency to allow for the effective dissemination of information?</v>
      </c>
      <c r="C271" s="213"/>
      <c r="D271" s="213"/>
      <c r="E271" s="213"/>
      <c r="F271" s="213"/>
      <c r="G271" s="213"/>
      <c r="H271" s="213"/>
      <c r="I271" s="213"/>
      <c r="J271" s="211" t="str">
        <f>'Performance Scores '!C48</f>
        <v>SELECT</v>
      </c>
      <c r="K271" s="212"/>
    </row>
    <row r="272" spans="1:11" s="80" customFormat="1" ht="38.25" customHeight="1" x14ac:dyDescent="0.25">
      <c r="A272" s="121" t="str">
        <f>'Performance Scores '!A49</f>
        <v>3.3.2</v>
      </c>
      <c r="B272" s="213" t="str">
        <f>'Performance Scores '!B49</f>
        <v>Make sure resources are available for a rapid emergency communication response?</v>
      </c>
      <c r="C272" s="213"/>
      <c r="D272" s="213"/>
      <c r="E272" s="213"/>
      <c r="F272" s="213"/>
      <c r="G272" s="213"/>
      <c r="H272" s="213"/>
      <c r="I272" s="213"/>
      <c r="J272" s="211" t="str">
        <f>'Performance Scores '!C49</f>
        <v>SELECT</v>
      </c>
      <c r="K272" s="212"/>
    </row>
    <row r="273" spans="1:11" s="80" customFormat="1" ht="33" customHeight="1" x14ac:dyDescent="0.25">
      <c r="A273" s="121" t="str">
        <f>'Performance Scores '!A50</f>
        <v>3.3.3</v>
      </c>
      <c r="B273" s="213" t="str">
        <f>'Performance Scores '!B50</f>
        <v>Provide risk communication training for employees and volunteers?</v>
      </c>
      <c r="C273" s="213"/>
      <c r="D273" s="213"/>
      <c r="E273" s="213"/>
      <c r="F273" s="213"/>
      <c r="G273" s="213"/>
      <c r="H273" s="213"/>
      <c r="I273" s="213"/>
      <c r="J273" s="211" t="str">
        <f>'Performance Scores '!C50</f>
        <v>SELECT</v>
      </c>
      <c r="K273" s="212"/>
    </row>
    <row r="274" spans="1:11" s="80" customFormat="1" x14ac:dyDescent="0.25">
      <c r="A274" s="114"/>
      <c r="B274" s="215"/>
      <c r="C274" s="215"/>
      <c r="D274" s="215"/>
      <c r="E274" s="215"/>
      <c r="F274" s="215"/>
      <c r="G274" s="215"/>
      <c r="H274" s="215"/>
      <c r="I274" s="215"/>
      <c r="J274" s="231"/>
      <c r="K274" s="231"/>
    </row>
    <row r="275" spans="1:11" s="80" customFormat="1" ht="39.75" customHeight="1" x14ac:dyDescent="0.25">
      <c r="A275" s="214" t="str">
        <f>'Performance Scores '!A52:C52</f>
        <v>ESSENTIAL SERVICE 4:  Mobilize Community Partnerships to Identify and Solve Health Problems</v>
      </c>
      <c r="B275" s="214"/>
      <c r="C275" s="214"/>
      <c r="D275" s="214"/>
      <c r="E275" s="214"/>
      <c r="F275" s="214"/>
      <c r="G275" s="214"/>
      <c r="H275" s="214"/>
      <c r="I275" s="214"/>
      <c r="J275" s="214"/>
      <c r="K275" s="214"/>
    </row>
    <row r="276" spans="1:11" s="80" customFormat="1" ht="41.25" customHeight="1" x14ac:dyDescent="0.25">
      <c r="A276" s="116">
        <f>'Performance Scores '!A53</f>
        <v>4.0999999999999996</v>
      </c>
      <c r="B276" s="206" t="s">
        <v>413</v>
      </c>
      <c r="C276" s="206"/>
      <c r="D276" s="206"/>
      <c r="E276" s="206"/>
      <c r="F276" s="206"/>
      <c r="G276" s="206"/>
      <c r="H276" s="206"/>
      <c r="I276" s="206"/>
      <c r="J276" s="206"/>
      <c r="K276" s="206"/>
    </row>
    <row r="277" spans="1:11" s="80" customFormat="1" ht="21.75" customHeight="1" x14ac:dyDescent="0.25">
      <c r="A277" s="121" t="str">
        <f>'Performance Scores '!A54</f>
        <v>4.1.1</v>
      </c>
      <c r="B277" s="207" t="str">
        <f>'Performance Scores '!B54</f>
        <v>Maintain a complete and current directory of community organizations?</v>
      </c>
      <c r="C277" s="207"/>
      <c r="D277" s="207"/>
      <c r="E277" s="207"/>
      <c r="F277" s="207"/>
      <c r="G277" s="207"/>
      <c r="H277" s="207"/>
      <c r="I277" s="207"/>
      <c r="J277" s="219" t="str">
        <f>'Performance Scores '!C54</f>
        <v>SELECT</v>
      </c>
      <c r="K277" s="220"/>
    </row>
    <row r="278" spans="1:11" s="80" customFormat="1" ht="34.5" customHeight="1" x14ac:dyDescent="0.25">
      <c r="A278" s="121" t="str">
        <f>'Performance Scores '!A55</f>
        <v>4.1.2</v>
      </c>
      <c r="B278" s="207" t="str">
        <f>'Performance Scores '!B55</f>
        <v>Follow an established process for identifying key constituents related to overall public health interests and particular health concerns?</v>
      </c>
      <c r="C278" s="207"/>
      <c r="D278" s="207"/>
      <c r="E278" s="207"/>
      <c r="F278" s="207"/>
      <c r="G278" s="207"/>
      <c r="H278" s="207"/>
      <c r="I278" s="207"/>
      <c r="J278" s="219" t="str">
        <f>'Performance Scores '!C55</f>
        <v>SELECT</v>
      </c>
      <c r="K278" s="220"/>
    </row>
    <row r="279" spans="1:11" s="80" customFormat="1" ht="33.75" customHeight="1" x14ac:dyDescent="0.25">
      <c r="A279" s="121" t="str">
        <f>'Performance Scores '!A56</f>
        <v>4.1.3</v>
      </c>
      <c r="B279" s="207" t="str">
        <f>'Performance Scores '!B56</f>
        <v>Encourage constituents to participate in activities to improve community health?</v>
      </c>
      <c r="C279" s="207"/>
      <c r="D279" s="207"/>
      <c r="E279" s="207"/>
      <c r="F279" s="207"/>
      <c r="G279" s="207"/>
      <c r="H279" s="207"/>
      <c r="I279" s="207"/>
      <c r="J279" s="219" t="str">
        <f>'Performance Scores '!C56</f>
        <v>SELECT</v>
      </c>
      <c r="K279" s="220"/>
    </row>
    <row r="280" spans="1:11" s="80" customFormat="1" ht="25.5" customHeight="1" x14ac:dyDescent="0.25">
      <c r="A280" s="121" t="str">
        <f>'Performance Scores '!A57</f>
        <v>4.1.4</v>
      </c>
      <c r="B280" s="207" t="str">
        <f>'Performance Scores '!B57</f>
        <v>Create forums for communication of public health issues?</v>
      </c>
      <c r="C280" s="207"/>
      <c r="D280" s="207"/>
      <c r="E280" s="207"/>
      <c r="F280" s="207"/>
      <c r="G280" s="207"/>
      <c r="H280" s="207"/>
      <c r="I280" s="207"/>
      <c r="J280" s="219" t="str">
        <f>'Performance Scores '!C57</f>
        <v>SELECT</v>
      </c>
      <c r="K280" s="220"/>
    </row>
    <row r="281" spans="1:11" s="80" customFormat="1" ht="35.25" customHeight="1" x14ac:dyDescent="0.25">
      <c r="A281" s="116">
        <f>'Performance Scores '!A58</f>
        <v>4.2</v>
      </c>
      <c r="B281" s="206" t="s">
        <v>414</v>
      </c>
      <c r="C281" s="206"/>
      <c r="D281" s="206"/>
      <c r="E281" s="206"/>
      <c r="F281" s="206"/>
      <c r="G281" s="206"/>
      <c r="H281" s="206"/>
      <c r="I281" s="206"/>
      <c r="J281" s="206"/>
      <c r="K281" s="206"/>
    </row>
    <row r="282" spans="1:11" s="80" customFormat="1" ht="33" customHeight="1" x14ac:dyDescent="0.25">
      <c r="A282" s="121" t="str">
        <f>'Performance Scores '!A59</f>
        <v>4.2.1</v>
      </c>
      <c r="B282" s="207" t="str">
        <f>'Performance Scores '!B59</f>
        <v>Establish community partnerships and strategic alliances to provide a comprehensive approach to improving health in the community?</v>
      </c>
      <c r="C282" s="207"/>
      <c r="D282" s="207"/>
      <c r="E282" s="207"/>
      <c r="F282" s="207"/>
      <c r="G282" s="207"/>
      <c r="H282" s="207"/>
      <c r="I282" s="207"/>
      <c r="J282" s="219" t="str">
        <f>'Performance Scores '!C59</f>
        <v>SELECT</v>
      </c>
      <c r="K282" s="220"/>
    </row>
    <row r="283" spans="1:11" s="80" customFormat="1" ht="28.5" customHeight="1" x14ac:dyDescent="0.25">
      <c r="A283" s="121" t="str">
        <f>'Performance Scores '!A60</f>
        <v>4.2.2</v>
      </c>
      <c r="B283" s="207" t="str">
        <f>'Performance Scores '!B60</f>
        <v>Establish a broad-based community health improvement committee?</v>
      </c>
      <c r="C283" s="207"/>
      <c r="D283" s="207"/>
      <c r="E283" s="207"/>
      <c r="F283" s="207"/>
      <c r="G283" s="207"/>
      <c r="H283" s="207"/>
      <c r="I283" s="207"/>
      <c r="J283" s="219" t="str">
        <f>'Performance Scores '!C60</f>
        <v>SELECT</v>
      </c>
      <c r="K283" s="220"/>
    </row>
    <row r="284" spans="1:11" s="80" customFormat="1" ht="36.75" customHeight="1" x14ac:dyDescent="0.25">
      <c r="A284" s="121" t="str">
        <f>'Performance Scores '!A61</f>
        <v>4.2.3</v>
      </c>
      <c r="B284" s="207" t="str">
        <f>'Performance Scores '!B61</f>
        <v>Assess how well community partnerships and strategic alliances are working to improve community health?</v>
      </c>
      <c r="C284" s="207"/>
      <c r="D284" s="207"/>
      <c r="E284" s="207"/>
      <c r="F284" s="207"/>
      <c r="G284" s="207"/>
      <c r="H284" s="207"/>
      <c r="I284" s="207"/>
      <c r="J284" s="219" t="str">
        <f>'Performance Scores '!C61</f>
        <v>SELECT</v>
      </c>
      <c r="K284" s="220"/>
    </row>
    <row r="285" spans="1:11" s="80" customFormat="1" x14ac:dyDescent="0.25">
      <c r="A285" s="114"/>
      <c r="B285" s="185"/>
      <c r="C285" s="185"/>
      <c r="D285" s="185"/>
      <c r="E285" s="185"/>
      <c r="F285" s="185"/>
      <c r="G285" s="185"/>
      <c r="H285" s="185"/>
      <c r="I285" s="185"/>
      <c r="J285" s="217"/>
      <c r="K285" s="218"/>
    </row>
    <row r="286" spans="1:11" s="80" customFormat="1" ht="45" customHeight="1" x14ac:dyDescent="0.25">
      <c r="A286" s="214" t="str">
        <f>'Performance Scores '!A63</f>
        <v xml:space="preserve">ESSENTIAL SERVICE 5:  Develop Policies and Plans that Support Individual and Community Health Efforts </v>
      </c>
      <c r="B286" s="214"/>
      <c r="C286" s="214"/>
      <c r="D286" s="214"/>
      <c r="E286" s="214"/>
      <c r="F286" s="214"/>
      <c r="G286" s="214"/>
      <c r="H286" s="214"/>
      <c r="I286" s="214"/>
      <c r="J286" s="214"/>
      <c r="K286" s="214"/>
    </row>
    <row r="287" spans="1:11" s="80" customFormat="1" ht="37.5" customHeight="1" x14ac:dyDescent="0.25">
      <c r="A287" s="116">
        <f>'Performance Scores '!A64</f>
        <v>5.0999999999999996</v>
      </c>
      <c r="B287" s="206" t="s">
        <v>415</v>
      </c>
      <c r="C287" s="206"/>
      <c r="D287" s="206"/>
      <c r="E287" s="206"/>
      <c r="F287" s="206"/>
      <c r="G287" s="206"/>
      <c r="H287" s="206"/>
      <c r="I287" s="206"/>
      <c r="J287" s="206"/>
      <c r="K287" s="206"/>
    </row>
    <row r="288" spans="1:11" s="80" customFormat="1" ht="45" customHeight="1" x14ac:dyDescent="0.25">
      <c r="A288" s="121" t="str">
        <f>'Performance Scores '!A65</f>
        <v>5.1.1</v>
      </c>
      <c r="B288" s="207" t="str">
        <f>'Performance Scores '!B65</f>
        <v>Support the work of a local health department dedicated to the public health to make sure the essential public health services are provided?</v>
      </c>
      <c r="C288" s="207"/>
      <c r="D288" s="207"/>
      <c r="E288" s="207"/>
      <c r="F288" s="207"/>
      <c r="G288" s="207"/>
      <c r="H288" s="207"/>
      <c r="I288" s="207"/>
      <c r="J288" s="208" t="str">
        <f>'Performance Scores '!C65</f>
        <v>SELECT</v>
      </c>
      <c r="K288" s="208"/>
    </row>
    <row r="289" spans="1:11" s="80" customFormat="1" ht="39" customHeight="1" x14ac:dyDescent="0.25">
      <c r="A289" s="121" t="str">
        <f>'Performance Scores '!A66</f>
        <v>5.1.2</v>
      </c>
      <c r="B289" s="207" t="str">
        <f>'Performance Scores '!B66</f>
        <v>See that the local health department is accredited through the national voluntary accreditation program?</v>
      </c>
      <c r="C289" s="207"/>
      <c r="D289" s="207"/>
      <c r="E289" s="207"/>
      <c r="F289" s="207"/>
      <c r="G289" s="207"/>
      <c r="H289" s="207"/>
      <c r="I289" s="207"/>
      <c r="J289" s="208" t="str">
        <f>'Performance Scores '!C66</f>
        <v>SELECT</v>
      </c>
      <c r="K289" s="208"/>
    </row>
    <row r="290" spans="1:11" s="80" customFormat="1" ht="40.5" customHeight="1" x14ac:dyDescent="0.25">
      <c r="A290" s="121" t="str">
        <f>'Performance Scores '!A67</f>
        <v>5.1.3</v>
      </c>
      <c r="B290" s="207" t="str">
        <f>'Performance Scores '!B67</f>
        <v>Assure that the local health department has enough resources to do its part in providing essential public health services?</v>
      </c>
      <c r="C290" s="207"/>
      <c r="D290" s="207"/>
      <c r="E290" s="207"/>
      <c r="F290" s="207"/>
      <c r="G290" s="207"/>
      <c r="H290" s="207"/>
      <c r="I290" s="207"/>
      <c r="J290" s="208" t="str">
        <f>'Performance Scores '!C67</f>
        <v>SELECT</v>
      </c>
      <c r="K290" s="208"/>
    </row>
    <row r="291" spans="1:11" s="80" customFormat="1" ht="38.25" customHeight="1" x14ac:dyDescent="0.25">
      <c r="A291" s="116">
        <f>'Performance Scores '!A68</f>
        <v>5.2</v>
      </c>
      <c r="B291" s="206" t="s">
        <v>416</v>
      </c>
      <c r="C291" s="206"/>
      <c r="D291" s="206"/>
      <c r="E291" s="206"/>
      <c r="F291" s="206"/>
      <c r="G291" s="206"/>
      <c r="H291" s="206"/>
      <c r="I291" s="206"/>
      <c r="J291" s="206"/>
      <c r="K291" s="206"/>
    </row>
    <row r="292" spans="1:11" s="80" customFormat="1" ht="36.75" customHeight="1" x14ac:dyDescent="0.25">
      <c r="A292" s="121" t="str">
        <f>'Performance Scores '!A69</f>
        <v>5.2.1</v>
      </c>
      <c r="B292" s="207" t="str">
        <f>'Performance Scores '!B69</f>
        <v>Contribute to public health policies by engaging in activities that inform the policy development process?</v>
      </c>
      <c r="C292" s="207"/>
      <c r="D292" s="207"/>
      <c r="E292" s="207"/>
      <c r="F292" s="207"/>
      <c r="G292" s="207"/>
      <c r="H292" s="207"/>
      <c r="I292" s="207"/>
      <c r="J292" s="208" t="str">
        <f>'Performance Scores '!C73</f>
        <v>SELECT</v>
      </c>
      <c r="K292" s="208"/>
    </row>
    <row r="293" spans="1:11" s="80" customFormat="1" ht="51" customHeight="1" x14ac:dyDescent="0.25">
      <c r="A293" s="121" t="str">
        <f>'Performance Scores '!A70</f>
        <v>5.2.2</v>
      </c>
      <c r="B293" s="207" t="str">
        <f>'Performance Scores '!B70</f>
        <v>Alert policymakers and the community of the possible public health impacts (both intended and unintended) from current and/or proposed policies?</v>
      </c>
      <c r="C293" s="207"/>
      <c r="D293" s="207"/>
      <c r="E293" s="207"/>
      <c r="F293" s="207"/>
      <c r="G293" s="207"/>
      <c r="H293" s="207"/>
      <c r="I293" s="207"/>
      <c r="J293" s="208" t="str">
        <f>'Performance Scores '!C74</f>
        <v>SELECT</v>
      </c>
      <c r="K293" s="208"/>
    </row>
    <row r="294" spans="1:11" s="80" customFormat="1" ht="22.5" customHeight="1" x14ac:dyDescent="0.25">
      <c r="A294" s="121" t="str">
        <f>'Performance Scores '!A71</f>
        <v>5.2.3</v>
      </c>
      <c r="B294" s="207" t="str">
        <f>'Performance Scores '!B71</f>
        <v>Review existing policies at least every three to five years?</v>
      </c>
      <c r="C294" s="207"/>
      <c r="D294" s="207"/>
      <c r="E294" s="207"/>
      <c r="F294" s="207"/>
      <c r="G294" s="207"/>
      <c r="H294" s="207"/>
      <c r="I294" s="207"/>
      <c r="J294" s="208" t="str">
        <f>'Performance Scores '!C75</f>
        <v>SELECT</v>
      </c>
      <c r="K294" s="208"/>
    </row>
    <row r="295" spans="1:11" s="80" customFormat="1" ht="60.75" customHeight="1" x14ac:dyDescent="0.25">
      <c r="A295" s="116">
        <f>'Performance Scores '!A72</f>
        <v>5.3</v>
      </c>
      <c r="B295" s="206" t="s">
        <v>417</v>
      </c>
      <c r="C295" s="206"/>
      <c r="D295" s="206"/>
      <c r="E295" s="206"/>
      <c r="F295" s="206"/>
      <c r="G295" s="206"/>
      <c r="H295" s="206"/>
      <c r="I295" s="206"/>
      <c r="J295" s="206"/>
      <c r="K295" s="206"/>
    </row>
    <row r="296" spans="1:11" s="80" customFormat="1" ht="58.5" customHeight="1" x14ac:dyDescent="0.25">
      <c r="A296" s="121" t="str">
        <f>'Performance Scores '!A73</f>
        <v>5.3.1</v>
      </c>
      <c r="B296" s="207" t="str">
        <f>'Performance Scores '!B73</f>
        <v>Establish a community health improvement process, with broad- based diverse participation, that uses information from both the community health assessment and the perceptions of community members?</v>
      </c>
      <c r="C296" s="207"/>
      <c r="D296" s="207"/>
      <c r="E296" s="207"/>
      <c r="F296" s="207"/>
      <c r="G296" s="207"/>
      <c r="H296" s="207"/>
      <c r="I296" s="207"/>
      <c r="J296" s="208" t="str">
        <f>'Performance Scores '!C73</f>
        <v>SELECT</v>
      </c>
      <c r="K296" s="208"/>
    </row>
    <row r="297" spans="1:11" s="80" customFormat="1" ht="38.25" customHeight="1" x14ac:dyDescent="0.25">
      <c r="A297" s="121" t="str">
        <f>'Performance Scores '!A74</f>
        <v>5.3.2</v>
      </c>
      <c r="B297" s="207" t="str">
        <f>'Performance Scores '!B74</f>
        <v>Develop strategies to achieve community health improvement objectives, including a description of organizations accountable for specific steps?</v>
      </c>
      <c r="C297" s="207"/>
      <c r="D297" s="207"/>
      <c r="E297" s="207"/>
      <c r="F297" s="207"/>
      <c r="G297" s="207"/>
      <c r="H297" s="207"/>
      <c r="I297" s="207"/>
      <c r="J297" s="208" t="str">
        <f>'Performance Scores '!C74</f>
        <v>SELECT</v>
      </c>
      <c r="K297" s="208"/>
    </row>
    <row r="298" spans="1:11" s="80" customFormat="1" ht="41.25" customHeight="1" x14ac:dyDescent="0.25">
      <c r="A298" s="121" t="str">
        <f>'Performance Scores '!A75</f>
        <v>5.3.3</v>
      </c>
      <c r="B298" s="207" t="str">
        <f>'Performance Scores '!B75</f>
        <v>Connect organizational strategic plans with the Community Health Improvement Plan?</v>
      </c>
      <c r="C298" s="207"/>
      <c r="D298" s="207"/>
      <c r="E298" s="207"/>
      <c r="F298" s="207"/>
      <c r="G298" s="207"/>
      <c r="H298" s="207"/>
      <c r="I298" s="207"/>
      <c r="J298" s="208" t="str">
        <f>'Performance Scores '!C75</f>
        <v>SELECT</v>
      </c>
      <c r="K298" s="208"/>
    </row>
    <row r="299" spans="1:11" s="80" customFormat="1" ht="45" customHeight="1" x14ac:dyDescent="0.25">
      <c r="A299" s="116">
        <f>'Performance Scores '!A76</f>
        <v>5.4</v>
      </c>
      <c r="B299" s="206" t="s">
        <v>418</v>
      </c>
      <c r="C299" s="206"/>
      <c r="D299" s="206"/>
      <c r="E299" s="206"/>
      <c r="F299" s="206"/>
      <c r="G299" s="206"/>
      <c r="H299" s="206"/>
      <c r="I299" s="206"/>
      <c r="J299" s="206"/>
      <c r="K299" s="206"/>
    </row>
    <row r="300" spans="1:11" s="80" customFormat="1" ht="39.75" customHeight="1" x14ac:dyDescent="0.25">
      <c r="A300" s="121" t="str">
        <f>'Performance Scores '!A77</f>
        <v>5.4.1</v>
      </c>
      <c r="B300" s="207" t="str">
        <f>'Performance Scores '!B77</f>
        <v>Support a workgroup to develop and maintain preparedness and response plans?</v>
      </c>
      <c r="C300" s="207"/>
      <c r="D300" s="207"/>
      <c r="E300" s="207"/>
      <c r="F300" s="207"/>
      <c r="G300" s="207"/>
      <c r="H300" s="207"/>
      <c r="I300" s="207"/>
      <c r="J300" s="208" t="str">
        <f>'Performance Scores '!C77</f>
        <v>SELECT</v>
      </c>
      <c r="K300" s="208"/>
    </row>
    <row r="301" spans="1:11" s="80" customFormat="1" ht="54.75" customHeight="1" x14ac:dyDescent="0.25">
      <c r="A301" s="121" t="str">
        <f>'Performance Scores '!A78</f>
        <v>5.4.2</v>
      </c>
      <c r="B301" s="207" t="str">
        <f>'Performance Scores '!B78</f>
        <v>Develop a plan that defines when it would be used, who would do what tasks, what standard operating procedures would be put in place, and what alert and evacuation protocols would be followed?</v>
      </c>
      <c r="C301" s="207"/>
      <c r="D301" s="207"/>
      <c r="E301" s="207"/>
      <c r="F301" s="207"/>
      <c r="G301" s="207"/>
      <c r="H301" s="207"/>
      <c r="I301" s="207"/>
      <c r="J301" s="208" t="str">
        <f>'Performance Scores '!C78</f>
        <v>SELECT</v>
      </c>
      <c r="K301" s="208"/>
    </row>
    <row r="302" spans="1:11" s="80" customFormat="1" ht="43.5" customHeight="1" x14ac:dyDescent="0.25">
      <c r="A302" s="121" t="str">
        <f>'Performance Scores '!A79</f>
        <v>5.4.3</v>
      </c>
      <c r="B302" s="207" t="str">
        <f>'Performance Scores '!B79</f>
        <v>Test the plan through regular drills and revise the plan as needed, at least every two years?</v>
      </c>
      <c r="C302" s="207"/>
      <c r="D302" s="207"/>
      <c r="E302" s="207"/>
      <c r="F302" s="207"/>
      <c r="G302" s="207"/>
      <c r="H302" s="207"/>
      <c r="I302" s="207"/>
      <c r="J302" s="208" t="str">
        <f>'Performance Scores '!C79</f>
        <v>SELECT</v>
      </c>
      <c r="K302" s="208"/>
    </row>
    <row r="303" spans="1:11" s="80" customFormat="1" x14ac:dyDescent="0.25">
      <c r="A303" s="114"/>
      <c r="B303" s="10"/>
      <c r="C303" s="10"/>
      <c r="D303" s="10"/>
      <c r="E303" s="10"/>
      <c r="F303" s="10"/>
      <c r="G303" s="10"/>
      <c r="H303" s="10"/>
      <c r="I303" s="10"/>
      <c r="J303" s="117"/>
      <c r="K303" s="117"/>
    </row>
    <row r="304" spans="1:11" s="80" customFormat="1" ht="33.75" customHeight="1" x14ac:dyDescent="0.25">
      <c r="A304" s="214" t="str">
        <f>'Performance Scores '!A81</f>
        <v xml:space="preserve">ESSENTIAL SERVICE 6:  Enforce Laws and Regulations that Protect Health and Ensure Safety </v>
      </c>
      <c r="B304" s="214"/>
      <c r="C304" s="214"/>
      <c r="D304" s="214"/>
      <c r="E304" s="214"/>
      <c r="F304" s="214"/>
      <c r="G304" s="214"/>
      <c r="H304" s="214"/>
      <c r="I304" s="214"/>
      <c r="J304" s="214"/>
      <c r="K304" s="214"/>
    </row>
    <row r="305" spans="1:11" s="80" customFormat="1" ht="33.75" customHeight="1" x14ac:dyDescent="0.25">
      <c r="A305" s="121">
        <f>'Performance Scores '!A82</f>
        <v>6.1</v>
      </c>
      <c r="B305" s="206" t="s">
        <v>419</v>
      </c>
      <c r="C305" s="206"/>
      <c r="D305" s="206"/>
      <c r="E305" s="206"/>
      <c r="F305" s="206"/>
      <c r="G305" s="206"/>
      <c r="H305" s="206"/>
      <c r="I305" s="206"/>
      <c r="J305" s="206"/>
      <c r="K305" s="206"/>
    </row>
    <row r="306" spans="1:11" s="80" customFormat="1" ht="38.25" customHeight="1" x14ac:dyDescent="0.25">
      <c r="A306" s="121" t="str">
        <f>'Performance Scores '!A83</f>
        <v>6.1.1</v>
      </c>
      <c r="B306" s="207" t="str">
        <f>'Performance Scores '!B83</f>
        <v>Identify public health issues that can be addressed through laws, regulations, or ordinances?</v>
      </c>
      <c r="C306" s="207"/>
      <c r="D306" s="207"/>
      <c r="E306" s="207"/>
      <c r="F306" s="207"/>
      <c r="G306" s="207"/>
      <c r="H306" s="207"/>
      <c r="I306" s="207"/>
      <c r="J306" s="208" t="str">
        <f>'Performance Scores '!C83</f>
        <v>SELECT</v>
      </c>
      <c r="K306" s="208"/>
    </row>
    <row r="307" spans="1:11" s="80" customFormat="1" ht="45.75" customHeight="1" x14ac:dyDescent="0.25">
      <c r="A307" s="121" t="str">
        <f>'Performance Scores '!A84</f>
        <v>6.1.2</v>
      </c>
      <c r="B307" s="207" t="str">
        <f>'Performance Scores '!B84</f>
        <v>Stay up-to-date with current laws, regulations, and ordinances that prevent, promote, or protect public health on the federal, state, and local levels?</v>
      </c>
      <c r="C307" s="207"/>
      <c r="D307" s="207"/>
      <c r="E307" s="207"/>
      <c r="F307" s="207"/>
      <c r="G307" s="207"/>
      <c r="H307" s="207"/>
      <c r="I307" s="207"/>
      <c r="J307" s="208" t="str">
        <f>'Performance Scores '!C84</f>
        <v>SELECT</v>
      </c>
      <c r="K307" s="208"/>
    </row>
    <row r="308" spans="1:11" s="80" customFormat="1" ht="45.75" customHeight="1" x14ac:dyDescent="0.25">
      <c r="A308" s="121" t="str">
        <f>'Performance Scores '!A85</f>
        <v>6.1.3</v>
      </c>
      <c r="B308" s="207" t="str">
        <f>'Performance Scores '!B85</f>
        <v>Review existing public health laws, regulations, and ordinances at least once every five years?</v>
      </c>
      <c r="C308" s="207"/>
      <c r="D308" s="207"/>
      <c r="E308" s="207"/>
      <c r="F308" s="207"/>
      <c r="G308" s="207"/>
      <c r="H308" s="207"/>
      <c r="I308" s="207"/>
      <c r="J308" s="208" t="str">
        <f>'Performance Scores '!C85</f>
        <v>SELECT</v>
      </c>
      <c r="K308" s="208"/>
    </row>
    <row r="309" spans="1:11" s="80" customFormat="1" ht="42" customHeight="1" x14ac:dyDescent="0.25">
      <c r="A309" s="121" t="str">
        <f>'Performance Scores '!A86</f>
        <v>6.1.4</v>
      </c>
      <c r="B309" s="207" t="str">
        <f>'Performance Scores '!B86</f>
        <v>Have access to legal counsel for technical assistance when reviewing laws, regulations, or ordinances?</v>
      </c>
      <c r="C309" s="207"/>
      <c r="D309" s="207"/>
      <c r="E309" s="207"/>
      <c r="F309" s="207"/>
      <c r="G309" s="207"/>
      <c r="H309" s="207"/>
      <c r="I309" s="207"/>
      <c r="J309" s="208" t="str">
        <f>'Performance Scores '!C86</f>
        <v>SELECT</v>
      </c>
      <c r="K309" s="208"/>
    </row>
    <row r="310" spans="1:11" s="80" customFormat="1" ht="61.5" customHeight="1" x14ac:dyDescent="0.25">
      <c r="A310" s="121">
        <f>'Performance Scores '!A87</f>
        <v>6.2</v>
      </c>
      <c r="B310" s="206" t="s">
        <v>420</v>
      </c>
      <c r="C310" s="206"/>
      <c r="D310" s="206"/>
      <c r="E310" s="206"/>
      <c r="F310" s="206"/>
      <c r="G310" s="206"/>
      <c r="H310" s="206"/>
      <c r="I310" s="206"/>
      <c r="J310" s="206"/>
      <c r="K310" s="206"/>
    </row>
    <row r="311" spans="1:11" s="80" customFormat="1" ht="47.25" customHeight="1" x14ac:dyDescent="0.25">
      <c r="A311" s="121" t="str">
        <f>'Performance Scores '!A88</f>
        <v>6.2.1</v>
      </c>
      <c r="B311" s="207" t="str">
        <f>'Performance Scores '!B88</f>
        <v>Identify local public health issues that are inadequately addressed in existing laws, regulations, and ordinances?</v>
      </c>
      <c r="C311" s="207"/>
      <c r="D311" s="207"/>
      <c r="E311" s="207"/>
      <c r="F311" s="207"/>
      <c r="G311" s="207"/>
      <c r="H311" s="207"/>
      <c r="I311" s="207"/>
      <c r="J311" s="208" t="str">
        <f>'Performance Scores '!C88</f>
        <v>SELECT</v>
      </c>
      <c r="K311" s="208"/>
    </row>
    <row r="312" spans="1:11" s="80" customFormat="1" ht="60" customHeight="1" x14ac:dyDescent="0.25">
      <c r="A312" s="121" t="str">
        <f>'Performance Scores '!A89</f>
        <v>6.2.2</v>
      </c>
      <c r="B312" s="207" t="str">
        <f>'Performance Scores '!B89</f>
        <v>Participate in changing existing laws, regulations, and ordinances, and/or creating new laws, regulations, and ordinances to protect and promote the public health?</v>
      </c>
      <c r="C312" s="207"/>
      <c r="D312" s="207"/>
      <c r="E312" s="207"/>
      <c r="F312" s="207"/>
      <c r="G312" s="207"/>
      <c r="H312" s="207"/>
      <c r="I312" s="207"/>
      <c r="J312" s="208" t="str">
        <f>'Performance Scores '!C89</f>
        <v>SELECT</v>
      </c>
      <c r="K312" s="208"/>
    </row>
    <row r="313" spans="1:11" s="80" customFormat="1" ht="48.75" customHeight="1" x14ac:dyDescent="0.25">
      <c r="A313" s="121" t="str">
        <f>'Performance Scores '!A90</f>
        <v>6.2.3</v>
      </c>
      <c r="B313" s="207" t="str">
        <f>'Performance Scores '!B90</f>
        <v>Provide technical assistance in drafting the language for proposed changes or new laws, regulations, and ordinances?</v>
      </c>
      <c r="C313" s="207"/>
      <c r="D313" s="207"/>
      <c r="E313" s="207"/>
      <c r="F313" s="207"/>
      <c r="G313" s="207"/>
      <c r="H313" s="207"/>
      <c r="I313" s="207"/>
      <c r="J313" s="208" t="str">
        <f>'Performance Scores '!C90</f>
        <v>SELECT</v>
      </c>
      <c r="K313" s="208"/>
    </row>
    <row r="314" spans="1:11" s="80" customFormat="1" ht="35.25" customHeight="1" x14ac:dyDescent="0.25">
      <c r="A314" s="121">
        <f>'Performance Scores '!A91</f>
        <v>6.3</v>
      </c>
      <c r="B314" s="206" t="s">
        <v>421</v>
      </c>
      <c r="C314" s="206"/>
      <c r="D314" s="206"/>
      <c r="E314" s="206"/>
      <c r="F314" s="206"/>
      <c r="G314" s="206"/>
      <c r="H314" s="206"/>
      <c r="I314" s="206"/>
      <c r="J314" s="206"/>
      <c r="K314" s="206"/>
    </row>
    <row r="315" spans="1:11" s="80" customFormat="1" ht="40.5" customHeight="1" x14ac:dyDescent="0.25">
      <c r="A315" s="121" t="str">
        <f>'Performance Scores '!A92</f>
        <v>6.3.1</v>
      </c>
      <c r="B315" s="207" t="str">
        <f>'Performance Scores '!B92</f>
        <v>Identify organizations that have the authority to enforce public health laws, regulations, and ordinances?</v>
      </c>
      <c r="C315" s="207"/>
      <c r="D315" s="207"/>
      <c r="E315" s="207"/>
      <c r="F315" s="207"/>
      <c r="G315" s="207"/>
      <c r="H315" s="207"/>
      <c r="I315" s="207"/>
      <c r="J315" s="208" t="str">
        <f>'Performance Scores '!C92</f>
        <v>SELECT</v>
      </c>
      <c r="K315" s="208"/>
    </row>
    <row r="316" spans="1:11" s="109" customFormat="1" ht="42" customHeight="1" x14ac:dyDescent="0.25">
      <c r="A316" s="121" t="str">
        <f>'Performance Scores '!A93</f>
        <v>6.3.2</v>
      </c>
      <c r="B316" s="207" t="str">
        <f>'Performance Scores '!B93</f>
        <v>Assure that a local health department (or other governmental public health entity) has the authority to act in public health emergencies?</v>
      </c>
      <c r="C316" s="207"/>
      <c r="D316" s="207"/>
      <c r="E316" s="207"/>
      <c r="F316" s="207"/>
      <c r="G316" s="207"/>
      <c r="H316" s="207"/>
      <c r="I316" s="207"/>
      <c r="J316" s="208" t="str">
        <f>'Performance Scores '!C93</f>
        <v>SELECT</v>
      </c>
      <c r="K316" s="208"/>
    </row>
    <row r="317" spans="1:11" s="80" customFormat="1" ht="45.75" customHeight="1" x14ac:dyDescent="0.25">
      <c r="A317" s="121" t="str">
        <f>'Performance Scores '!A94</f>
        <v>6.3.3</v>
      </c>
      <c r="B317" s="207" t="str">
        <f>'Performance Scores '!B94</f>
        <v>Assure that all enforcement activities related to public health codes are done within the law?</v>
      </c>
      <c r="C317" s="207"/>
      <c r="D317" s="207"/>
      <c r="E317" s="207"/>
      <c r="F317" s="207"/>
      <c r="G317" s="207"/>
      <c r="H317" s="207"/>
      <c r="I317" s="207"/>
      <c r="J317" s="208" t="str">
        <f>'Performance Scores '!C94</f>
        <v>SELECT</v>
      </c>
      <c r="K317" s="208"/>
    </row>
    <row r="318" spans="1:11" s="80" customFormat="1" ht="36" customHeight="1" x14ac:dyDescent="0.25">
      <c r="A318" s="121" t="str">
        <f>'Performance Scores '!A95</f>
        <v>6.3.4</v>
      </c>
      <c r="B318" s="207" t="str">
        <f>'Performance Scores '!B95</f>
        <v>Educate individuals and organizations about relevant laws, regulations, and ordinances?</v>
      </c>
      <c r="C318" s="207"/>
      <c r="D318" s="207"/>
      <c r="E318" s="207"/>
      <c r="F318" s="207"/>
      <c r="G318" s="207"/>
      <c r="H318" s="207"/>
      <c r="I318" s="207"/>
      <c r="J318" s="208" t="str">
        <f>'Performance Scores '!C95</f>
        <v>SELECT</v>
      </c>
      <c r="K318" s="208"/>
    </row>
    <row r="319" spans="1:11" s="80" customFormat="1" ht="40.5" customHeight="1" x14ac:dyDescent="0.25">
      <c r="A319" s="121" t="str">
        <f>'Performance Scores '!A96</f>
        <v>6.3.5</v>
      </c>
      <c r="B319" s="207" t="str">
        <f>'Performance Scores '!B96</f>
        <v>Evaluate how well local organizations comply with public health laws?</v>
      </c>
      <c r="C319" s="207"/>
      <c r="D319" s="207"/>
      <c r="E319" s="207"/>
      <c r="F319" s="207"/>
      <c r="G319" s="207"/>
      <c r="H319" s="207"/>
      <c r="I319" s="207"/>
      <c r="J319" s="208" t="str">
        <f>'Performance Scores '!C96</f>
        <v>SELECT</v>
      </c>
      <c r="K319" s="208"/>
    </row>
    <row r="320" spans="1:11" s="80" customFormat="1" x14ac:dyDescent="0.25">
      <c r="A320" s="114"/>
      <c r="B320" s="10"/>
      <c r="C320" s="10"/>
      <c r="D320" s="10"/>
      <c r="E320" s="10"/>
      <c r="F320" s="10"/>
      <c r="G320" s="10"/>
      <c r="H320" s="10"/>
      <c r="I320" s="10"/>
      <c r="J320" s="117"/>
      <c r="K320" s="117"/>
    </row>
    <row r="321" spans="1:11" s="80" customFormat="1" ht="38.25" customHeight="1" x14ac:dyDescent="0.25">
      <c r="A321" s="214" t="str">
        <f>'Performance Scores '!A98</f>
        <v xml:space="preserve">ESSENTIAL SERVICE 7:  Link People to Needed Personal Health Services and Assure the Provision of Health Care when Otherwise Unavailable </v>
      </c>
      <c r="B321" s="214"/>
      <c r="C321" s="214"/>
      <c r="D321" s="214"/>
      <c r="E321" s="214"/>
      <c r="F321" s="214"/>
      <c r="G321" s="214"/>
      <c r="H321" s="214"/>
      <c r="I321" s="214"/>
      <c r="J321" s="214"/>
      <c r="K321" s="214"/>
    </row>
    <row r="322" spans="1:11" s="80" customFormat="1" ht="45.75" customHeight="1" x14ac:dyDescent="0.25">
      <c r="A322" s="121">
        <f>'Performance Scores '!A99</f>
        <v>7.1</v>
      </c>
      <c r="B322" s="206" t="s">
        <v>422</v>
      </c>
      <c r="C322" s="206"/>
      <c r="D322" s="206"/>
      <c r="E322" s="206"/>
      <c r="F322" s="206"/>
      <c r="G322" s="206"/>
      <c r="H322" s="206"/>
      <c r="I322" s="206"/>
      <c r="J322" s="206"/>
      <c r="K322" s="206"/>
    </row>
    <row r="323" spans="1:11" s="80" customFormat="1" ht="38.25" customHeight="1" x14ac:dyDescent="0.25">
      <c r="A323" s="121" t="str">
        <f>'Performance Scores '!A100</f>
        <v>7.1.1</v>
      </c>
      <c r="B323" s="207" t="str">
        <f>'Performance Scores '!B100</f>
        <v>Identify groups of people in the community who have trouble accessing or connecting to personal health services?</v>
      </c>
      <c r="C323" s="207"/>
      <c r="D323" s="207"/>
      <c r="E323" s="207"/>
      <c r="F323" s="207"/>
      <c r="G323" s="207"/>
      <c r="H323" s="207"/>
      <c r="I323" s="207"/>
      <c r="J323" s="208" t="str">
        <f>'Performance Scores '!C100</f>
        <v>SELECT</v>
      </c>
      <c r="K323" s="208"/>
    </row>
    <row r="324" spans="1:11" s="80" customFormat="1" ht="41.25" customHeight="1" x14ac:dyDescent="0.25">
      <c r="A324" s="121" t="str">
        <f>'Performance Scores '!A101</f>
        <v>7.1.2</v>
      </c>
      <c r="B324" s="207" t="str">
        <f>'Performance Scores '!B101</f>
        <v>Identify all personal health service needs and unmet needs throughout the community?</v>
      </c>
      <c r="C324" s="207"/>
      <c r="D324" s="207"/>
      <c r="E324" s="207"/>
      <c r="F324" s="207"/>
      <c r="G324" s="207"/>
      <c r="H324" s="207"/>
      <c r="I324" s="207"/>
      <c r="J324" s="208" t="str">
        <f>'Performance Scores '!C101</f>
        <v>SELECT</v>
      </c>
      <c r="K324" s="208"/>
    </row>
    <row r="325" spans="1:11" s="80" customFormat="1" ht="38.25" customHeight="1" x14ac:dyDescent="0.25">
      <c r="A325" s="121" t="str">
        <f>'Performance Scores '!A102</f>
        <v>7.1.3</v>
      </c>
      <c r="B325" s="207" t="str">
        <f>'Performance Scores '!B102</f>
        <v>Defines partner roles and responsibilities to respond to the unmet needs of the community?</v>
      </c>
      <c r="C325" s="207"/>
      <c r="D325" s="207"/>
      <c r="E325" s="207"/>
      <c r="F325" s="207"/>
      <c r="G325" s="207"/>
      <c r="H325" s="207"/>
      <c r="I325" s="207"/>
      <c r="J325" s="208" t="str">
        <f>'Performance Scores '!C102</f>
        <v>SELECT</v>
      </c>
      <c r="K325" s="208"/>
    </row>
    <row r="326" spans="1:11" s="80" customFormat="1" ht="24.75" customHeight="1" x14ac:dyDescent="0.25">
      <c r="A326" s="121" t="str">
        <f>'Performance Scores '!A103</f>
        <v>7.1.4</v>
      </c>
      <c r="B326" s="207" t="str">
        <f>'Performance Scores '!B103</f>
        <v>Understand the reasons that people do not get the care they need?</v>
      </c>
      <c r="C326" s="207"/>
      <c r="D326" s="207"/>
      <c r="E326" s="207"/>
      <c r="F326" s="207"/>
      <c r="G326" s="207"/>
      <c r="H326" s="207"/>
      <c r="I326" s="207"/>
      <c r="J326" s="208" t="str">
        <f>'Performance Scores '!C103</f>
        <v>SELECT</v>
      </c>
      <c r="K326" s="208"/>
    </row>
    <row r="327" spans="1:11" s="80" customFormat="1" ht="38.25" customHeight="1" x14ac:dyDescent="0.25">
      <c r="A327" s="121">
        <f>'Performance Scores '!A104</f>
        <v>7.2</v>
      </c>
      <c r="B327" s="206" t="s">
        <v>423</v>
      </c>
      <c r="C327" s="206"/>
      <c r="D327" s="206"/>
      <c r="E327" s="206"/>
      <c r="F327" s="206"/>
      <c r="G327" s="206"/>
      <c r="H327" s="206"/>
      <c r="I327" s="206"/>
      <c r="J327" s="206"/>
      <c r="K327" s="206"/>
    </row>
    <row r="328" spans="1:11" s="80" customFormat="1" ht="34.5" customHeight="1" x14ac:dyDescent="0.25">
      <c r="A328" s="121" t="str">
        <f>'Performance Scores '!A105</f>
        <v>7.2.1</v>
      </c>
      <c r="B328" s="207" t="str">
        <f>'Performance Scores '!B105</f>
        <v>Connect (or link) people to organizations that can provide the personal health services they may need?</v>
      </c>
      <c r="C328" s="207"/>
      <c r="D328" s="207"/>
      <c r="E328" s="207"/>
      <c r="F328" s="207"/>
      <c r="G328" s="207"/>
      <c r="H328" s="207"/>
      <c r="I328" s="207"/>
      <c r="J328" s="208" t="str">
        <f>'Performance Scores '!C105</f>
        <v>SELECT</v>
      </c>
      <c r="K328" s="208"/>
    </row>
    <row r="329" spans="1:11" s="80" customFormat="1" ht="33.75" customHeight="1" x14ac:dyDescent="0.25">
      <c r="A329" s="121" t="str">
        <f>'Performance Scores '!A106</f>
        <v>7.2.2</v>
      </c>
      <c r="B329" s="207" t="str">
        <f>'Performance Scores '!B106</f>
        <v>Help people access personal health services, in a way that takes into account the unique needs of different populations?</v>
      </c>
      <c r="C329" s="207"/>
      <c r="D329" s="207"/>
      <c r="E329" s="207"/>
      <c r="F329" s="207"/>
      <c r="G329" s="207"/>
      <c r="H329" s="207"/>
      <c r="I329" s="207"/>
      <c r="J329" s="208" t="str">
        <f>'Performance Scores '!C106</f>
        <v>SELECT</v>
      </c>
      <c r="K329" s="208"/>
    </row>
    <row r="330" spans="1:11" s="80" customFormat="1" ht="34.5" customHeight="1" x14ac:dyDescent="0.25">
      <c r="A330" s="121" t="str">
        <f>'Performance Scores '!A107</f>
        <v>7.2.3</v>
      </c>
      <c r="B330" s="207" t="str">
        <f>'Performance Scores '!B107</f>
        <v>Help people sign up for public benefits that are available to them (e.g., Medicaid or medical and prescription assistance programs)?</v>
      </c>
      <c r="C330" s="207"/>
      <c r="D330" s="207"/>
      <c r="E330" s="207"/>
      <c r="F330" s="207"/>
      <c r="G330" s="207"/>
      <c r="H330" s="207"/>
      <c r="I330" s="207"/>
      <c r="J330" s="208" t="str">
        <f>'Performance Scores '!C107</f>
        <v>SELECT</v>
      </c>
      <c r="K330" s="208"/>
    </row>
    <row r="331" spans="1:11" s="80" customFormat="1" ht="41.25" customHeight="1" x14ac:dyDescent="0.25">
      <c r="A331" s="121" t="str">
        <f>'Performance Scores '!A108</f>
        <v>7.2.4</v>
      </c>
      <c r="B331" s="207" t="str">
        <f>'Performance Scores '!B108</f>
        <v>Coordinate the delivery of personal health and social services so that everyone has access to the care they need?</v>
      </c>
      <c r="C331" s="207"/>
      <c r="D331" s="207"/>
      <c r="E331" s="207"/>
      <c r="F331" s="207"/>
      <c r="G331" s="207"/>
      <c r="H331" s="207"/>
      <c r="I331" s="207"/>
      <c r="J331" s="208" t="str">
        <f>'Performance Scores '!C108</f>
        <v>SELECT</v>
      </c>
      <c r="K331" s="208"/>
    </row>
    <row r="332" spans="1:11" s="80" customFormat="1" x14ac:dyDescent="0.25">
      <c r="A332" s="114"/>
      <c r="B332" s="215"/>
      <c r="C332" s="215"/>
      <c r="D332" s="215"/>
      <c r="E332" s="215"/>
      <c r="F332" s="215"/>
      <c r="G332" s="215"/>
      <c r="H332" s="215"/>
      <c r="I332" s="215"/>
      <c r="J332" s="216"/>
      <c r="K332" s="216"/>
    </row>
    <row r="333" spans="1:11" s="80" customFormat="1" ht="29.25" customHeight="1" x14ac:dyDescent="0.25">
      <c r="A333" s="214" t="str">
        <f>'Performance Scores '!A110</f>
        <v xml:space="preserve">ESSENTIAL SERVICE 8:  Assure a Competent Public and Personal Health Care Workforce </v>
      </c>
      <c r="B333" s="214"/>
      <c r="C333" s="214"/>
      <c r="D333" s="214"/>
      <c r="E333" s="214"/>
      <c r="F333" s="214"/>
      <c r="G333" s="214"/>
      <c r="H333" s="214"/>
      <c r="I333" s="214"/>
      <c r="J333" s="214"/>
      <c r="K333" s="214"/>
    </row>
    <row r="334" spans="1:11" s="80" customFormat="1" ht="38.25" customHeight="1" x14ac:dyDescent="0.25">
      <c r="A334" s="116">
        <f>'Performance Scores '!A111</f>
        <v>8.1</v>
      </c>
      <c r="B334" s="206" t="s">
        <v>424</v>
      </c>
      <c r="C334" s="206"/>
      <c r="D334" s="206"/>
      <c r="E334" s="206"/>
      <c r="F334" s="206"/>
      <c r="G334" s="206"/>
      <c r="H334" s="206"/>
      <c r="I334" s="206"/>
      <c r="J334" s="206"/>
      <c r="K334" s="206"/>
    </row>
    <row r="335" spans="1:11" s="80" customFormat="1" ht="51.75" customHeight="1" x14ac:dyDescent="0.25">
      <c r="A335" s="121" t="str">
        <f>'Performance Scores '!A112</f>
        <v>8.1.1</v>
      </c>
      <c r="B335" s="207" t="str">
        <f>'Performance Scores '!B112</f>
        <v>Set up a process and a schedule to track the numbers and types of LPHS jobs and the knowledge, skills, and abilities that they require whether those jobs are in the public or private sector?</v>
      </c>
      <c r="C335" s="207"/>
      <c r="D335" s="207"/>
      <c r="E335" s="207"/>
      <c r="F335" s="207"/>
      <c r="G335" s="207"/>
      <c r="H335" s="207"/>
      <c r="I335" s="207"/>
      <c r="J335" s="208" t="str">
        <f>'Performance Scores '!C112</f>
        <v>SELECT</v>
      </c>
      <c r="K335" s="208"/>
    </row>
    <row r="336" spans="1:11" s="80" customFormat="1" ht="40.5" customHeight="1" x14ac:dyDescent="0.25">
      <c r="A336" s="121" t="str">
        <f>'Performance Scores '!A113</f>
        <v>8.1.2</v>
      </c>
      <c r="B336" s="207" t="str">
        <f>'Performance Scores '!B113</f>
        <v>Review the information from the workforce assessment and use it to find and address gaps in the local public health workforce?</v>
      </c>
      <c r="C336" s="207"/>
      <c r="D336" s="207"/>
      <c r="E336" s="207"/>
      <c r="F336" s="207"/>
      <c r="G336" s="207"/>
      <c r="H336" s="207"/>
      <c r="I336" s="207"/>
      <c r="J336" s="208" t="str">
        <f>'Performance Scores '!C113</f>
        <v>SELECT</v>
      </c>
      <c r="K336" s="208"/>
    </row>
    <row r="337" spans="1:11" s="80" customFormat="1" ht="60" customHeight="1" x14ac:dyDescent="0.25">
      <c r="A337" s="121" t="str">
        <f>'Performance Scores '!A114</f>
        <v>8.1.3</v>
      </c>
      <c r="B337" s="207" t="str">
        <f>'Performance Scores '!B114</f>
        <v>Provide information from the workforce assessment to other community organizations and groups, including governing bodies and public and private agencies, for use in their organizational planning?</v>
      </c>
      <c r="C337" s="207"/>
      <c r="D337" s="207"/>
      <c r="E337" s="207"/>
      <c r="F337" s="207"/>
      <c r="G337" s="207"/>
      <c r="H337" s="207"/>
      <c r="I337" s="207"/>
      <c r="J337" s="208" t="str">
        <f>'Performance Scores '!C114</f>
        <v>SELECT</v>
      </c>
      <c r="K337" s="208"/>
    </row>
    <row r="338" spans="1:11" s="80" customFormat="1" ht="42" customHeight="1" x14ac:dyDescent="0.25">
      <c r="A338" s="121">
        <f>'Performance Scores '!A115</f>
        <v>8.1999999999999993</v>
      </c>
      <c r="B338" s="206" t="s">
        <v>425</v>
      </c>
      <c r="C338" s="206"/>
      <c r="D338" s="206"/>
      <c r="E338" s="206"/>
      <c r="F338" s="206"/>
      <c r="G338" s="206"/>
      <c r="H338" s="206"/>
      <c r="I338" s="206"/>
      <c r="J338" s="206"/>
      <c r="K338" s="206"/>
    </row>
    <row r="339" spans="1:11" s="80" customFormat="1" ht="50.25" customHeight="1" x14ac:dyDescent="0.25">
      <c r="A339" s="121" t="str">
        <f>'Performance Scores '!A116</f>
        <v>8.2.1</v>
      </c>
      <c r="B339" s="213" t="str">
        <f>'Performance Scores '!B116</f>
        <v>Make sure that all members of the public health workforce have the required certificates, licenses, and education needed to fulfill their job duties and meet the law?</v>
      </c>
      <c r="C339" s="213"/>
      <c r="D339" s="213"/>
      <c r="E339" s="213"/>
      <c r="F339" s="213"/>
      <c r="G339" s="213"/>
      <c r="H339" s="213"/>
      <c r="I339" s="213"/>
      <c r="J339" s="211" t="str">
        <f>'Performance Scores '!C116</f>
        <v>SELECT</v>
      </c>
      <c r="K339" s="212"/>
    </row>
    <row r="340" spans="1:11" s="80" customFormat="1" ht="54.75" customHeight="1" x14ac:dyDescent="0.25">
      <c r="A340" s="121" t="str">
        <f>'Performance Scores '!A117</f>
        <v>8.2.2</v>
      </c>
      <c r="B340" s="213" t="str">
        <f>'Performance Scores '!B117</f>
        <v>Develop and maintain job standards and position descriptions based in the core knowledge, skills, and abilities needed to provide the essential public health services?</v>
      </c>
      <c r="C340" s="213"/>
      <c r="D340" s="213"/>
      <c r="E340" s="213"/>
      <c r="F340" s="213"/>
      <c r="G340" s="213"/>
      <c r="H340" s="213"/>
      <c r="I340" s="213"/>
      <c r="J340" s="211" t="str">
        <f>'Performance Scores '!C117</f>
        <v>SELECT</v>
      </c>
      <c r="K340" s="212"/>
    </row>
    <row r="341" spans="1:11" s="80" customFormat="1" ht="45.75" customHeight="1" x14ac:dyDescent="0.25">
      <c r="A341" s="121" t="str">
        <f>'Performance Scores '!A118</f>
        <v>8.2.3</v>
      </c>
      <c r="B341" s="213" t="str">
        <f>'Performance Scores '!B118</f>
        <v>Base the hiring and performance review of members of the public health workforce in public health competencies?</v>
      </c>
      <c r="C341" s="213"/>
      <c r="D341" s="213"/>
      <c r="E341" s="213"/>
      <c r="F341" s="213"/>
      <c r="G341" s="213"/>
      <c r="H341" s="213"/>
      <c r="I341" s="213"/>
      <c r="J341" s="211" t="str">
        <f>'Performance Scores '!C118</f>
        <v>SELECT</v>
      </c>
      <c r="K341" s="212"/>
    </row>
    <row r="342" spans="1:11" s="80" customFormat="1" ht="54" customHeight="1" x14ac:dyDescent="0.25">
      <c r="A342" s="121">
        <f>'Performance Scores '!A119</f>
        <v>8.3000000000000007</v>
      </c>
      <c r="B342" s="206" t="s">
        <v>426</v>
      </c>
      <c r="C342" s="206"/>
      <c r="D342" s="206"/>
      <c r="E342" s="206"/>
      <c r="F342" s="206"/>
      <c r="G342" s="206"/>
      <c r="H342" s="206"/>
      <c r="I342" s="206"/>
      <c r="J342" s="206"/>
      <c r="K342" s="206"/>
    </row>
    <row r="343" spans="1:11" s="80" customFormat="1" ht="41.25" customHeight="1" x14ac:dyDescent="0.25">
      <c r="A343" s="121" t="str">
        <f>'Performance Scores '!A120</f>
        <v>8.3.1</v>
      </c>
      <c r="B343" s="207" t="str">
        <f>'Performance Scores '!B120</f>
        <v>Identify education and training needs and encourage the workforce to participate in available education and training?</v>
      </c>
      <c r="C343" s="207"/>
      <c r="D343" s="207"/>
      <c r="E343" s="207"/>
      <c r="F343" s="207"/>
      <c r="G343" s="207"/>
      <c r="H343" s="207"/>
      <c r="I343" s="207"/>
      <c r="J343" s="208" t="str">
        <f>'Performance Scores '!C120</f>
        <v>SELECT</v>
      </c>
      <c r="K343" s="208"/>
    </row>
    <row r="344" spans="1:11" s="80" customFormat="1" ht="36.75" customHeight="1" x14ac:dyDescent="0.25">
      <c r="A344" s="121" t="str">
        <f>'Performance Scores '!A121</f>
        <v>8.3.2</v>
      </c>
      <c r="B344" s="207" t="str">
        <f>'Performance Scores '!B121</f>
        <v>Provide ways for workers to develop core skills related to essential public health services?</v>
      </c>
      <c r="C344" s="207"/>
      <c r="D344" s="207"/>
      <c r="E344" s="207"/>
      <c r="F344" s="207"/>
      <c r="G344" s="207"/>
      <c r="H344" s="207"/>
      <c r="I344" s="207"/>
      <c r="J344" s="208" t="str">
        <f>'Performance Scores '!C121</f>
        <v>SELECT</v>
      </c>
      <c r="K344" s="208"/>
    </row>
    <row r="345" spans="1:11" s="80" customFormat="1" ht="34.5" customHeight="1" x14ac:dyDescent="0.25">
      <c r="A345" s="121" t="str">
        <f>'Performance Scores '!A122</f>
        <v>8.3.3</v>
      </c>
      <c r="B345" s="207" t="str">
        <f>'Performance Scores '!B122</f>
        <v>Develop incentives for workforce training, such as tuition reimbursement, time off for class, and pay increases?</v>
      </c>
      <c r="C345" s="207"/>
      <c r="D345" s="207"/>
      <c r="E345" s="207"/>
      <c r="F345" s="207"/>
      <c r="G345" s="207"/>
      <c r="H345" s="207"/>
      <c r="I345" s="207"/>
      <c r="J345" s="208" t="str">
        <f>'Performance Scores '!C122</f>
        <v>SELECT</v>
      </c>
      <c r="K345" s="208"/>
    </row>
    <row r="346" spans="1:11" s="80" customFormat="1" ht="42" customHeight="1" x14ac:dyDescent="0.25">
      <c r="A346" s="121" t="str">
        <f>'Performance Scores '!A123</f>
        <v>8.3.4</v>
      </c>
      <c r="B346" s="207" t="str">
        <f>'Performance Scores '!B123</f>
        <v>Create and support collaborations between organizations within the public health system for training and education?</v>
      </c>
      <c r="C346" s="207"/>
      <c r="D346" s="207"/>
      <c r="E346" s="207"/>
      <c r="F346" s="207"/>
      <c r="G346" s="207"/>
      <c r="H346" s="207"/>
      <c r="I346" s="207"/>
      <c r="J346" s="208" t="str">
        <f>'Performance Scores '!C123</f>
        <v>SELECT</v>
      </c>
      <c r="K346" s="208"/>
    </row>
    <row r="347" spans="1:11" s="80" customFormat="1" ht="54" customHeight="1" x14ac:dyDescent="0.25">
      <c r="A347" s="121" t="str">
        <f>'Performance Scores '!A124</f>
        <v>8.3.5</v>
      </c>
      <c r="B347" s="207" t="str">
        <f>'Performance Scores '!B124</f>
        <v>Continually train the public health workforce to deliver services in a cultural competent manner and understand social determinants of health?</v>
      </c>
      <c r="C347" s="207"/>
      <c r="D347" s="207"/>
      <c r="E347" s="207"/>
      <c r="F347" s="207"/>
      <c r="G347" s="207"/>
      <c r="H347" s="207"/>
      <c r="I347" s="207"/>
      <c r="J347" s="208" t="str">
        <f>'Performance Scores '!C124</f>
        <v>SELECT</v>
      </c>
      <c r="K347" s="208"/>
    </row>
    <row r="348" spans="1:11" s="80" customFormat="1" ht="42.75" customHeight="1" x14ac:dyDescent="0.25">
      <c r="A348" s="121">
        <f>'Performance Scores '!A125</f>
        <v>8.4</v>
      </c>
      <c r="B348" s="206" t="s">
        <v>427</v>
      </c>
      <c r="C348" s="206"/>
      <c r="D348" s="206"/>
      <c r="E348" s="206"/>
      <c r="F348" s="206"/>
      <c r="G348" s="206"/>
      <c r="H348" s="206"/>
      <c r="I348" s="206"/>
      <c r="J348" s="206"/>
      <c r="K348" s="206"/>
    </row>
    <row r="349" spans="1:11" s="80" customFormat="1" ht="36" customHeight="1" x14ac:dyDescent="0.25">
      <c r="A349" s="121" t="str">
        <f>'Performance Scores '!A126</f>
        <v>8.4.1</v>
      </c>
      <c r="B349" s="207" t="str">
        <f>'Performance Scores '!B126</f>
        <v>Provide access to formal and informal leadership development opportunities for employees at all organizational levels?</v>
      </c>
      <c r="C349" s="207"/>
      <c r="D349" s="207"/>
      <c r="E349" s="207"/>
      <c r="F349" s="207"/>
      <c r="G349" s="207"/>
      <c r="H349" s="207"/>
      <c r="I349" s="207"/>
      <c r="J349" s="208" t="str">
        <f>'Performance Scores '!C126</f>
        <v>SELECT</v>
      </c>
      <c r="K349" s="208"/>
    </row>
    <row r="350" spans="1:11" s="80" customFormat="1" ht="47.25" customHeight="1" x14ac:dyDescent="0.25">
      <c r="A350" s="121" t="str">
        <f>'Performance Scores '!A127</f>
        <v>8.4.2</v>
      </c>
      <c r="B350" s="207" t="str">
        <f>'Performance Scores '!B127</f>
        <v>Create a shared vision of community health and the public health system, welcoming all leaders and community members to work together?</v>
      </c>
      <c r="C350" s="207"/>
      <c r="D350" s="207"/>
      <c r="E350" s="207"/>
      <c r="F350" s="207"/>
      <c r="G350" s="207"/>
      <c r="H350" s="207"/>
      <c r="I350" s="207"/>
      <c r="J350" s="208" t="str">
        <f>'Performance Scores '!C127</f>
        <v>SELECT</v>
      </c>
      <c r="K350" s="208"/>
    </row>
    <row r="351" spans="1:11" s="80" customFormat="1" ht="56.25" customHeight="1" x14ac:dyDescent="0.25">
      <c r="A351" s="121" t="str">
        <f>'Performance Scores '!A128</f>
        <v>8.4.3</v>
      </c>
      <c r="B351" s="207" t="str">
        <f>'Performance Scores '!B128</f>
        <v>Ensure that organizations and individuals have opportunities to provide leadership in areas where they have knowledge, skills, or access to resources?</v>
      </c>
      <c r="C351" s="207"/>
      <c r="D351" s="207"/>
      <c r="E351" s="207"/>
      <c r="F351" s="207"/>
      <c r="G351" s="207"/>
      <c r="H351" s="207"/>
      <c r="I351" s="207"/>
      <c r="J351" s="208" t="str">
        <f>'Performance Scores '!C128</f>
        <v>SELECT</v>
      </c>
      <c r="K351" s="208"/>
    </row>
    <row r="352" spans="1:11" s="80" customFormat="1" ht="37.5" customHeight="1" x14ac:dyDescent="0.25">
      <c r="A352" s="121" t="str">
        <f>'Performance Scores '!A129</f>
        <v>8.4.4</v>
      </c>
      <c r="B352" s="207" t="str">
        <f>'Performance Scores '!B129</f>
        <v>Provide opportunities for the development of leaders representative of the diversity within the community?</v>
      </c>
      <c r="C352" s="207"/>
      <c r="D352" s="207"/>
      <c r="E352" s="207"/>
      <c r="F352" s="207"/>
      <c r="G352" s="207"/>
      <c r="H352" s="207"/>
      <c r="I352" s="207"/>
      <c r="J352" s="208" t="str">
        <f>'Performance Scores '!C129</f>
        <v>SELECT</v>
      </c>
      <c r="K352" s="208"/>
    </row>
    <row r="353" spans="1:11" s="80" customFormat="1" x14ac:dyDescent="0.25">
      <c r="A353" s="114"/>
      <c r="B353" s="10"/>
      <c r="C353" s="10"/>
      <c r="D353" s="10"/>
      <c r="E353" s="10"/>
      <c r="F353" s="10"/>
      <c r="G353" s="10"/>
      <c r="H353" s="10"/>
      <c r="I353" s="10"/>
      <c r="J353" s="117"/>
      <c r="K353" s="117"/>
    </row>
    <row r="354" spans="1:11" s="80" customFormat="1" ht="42.75" customHeight="1" x14ac:dyDescent="0.25">
      <c r="A354" s="214" t="str">
        <f>'Performance Scores '!A131</f>
        <v xml:space="preserve">ESSENTIAL SERVICE 9:  Evaluate Effectiveness, Accessibility, and Quality of Personal and Population-Based Health Services </v>
      </c>
      <c r="B354" s="214"/>
      <c r="C354" s="214"/>
      <c r="D354" s="214"/>
      <c r="E354" s="214"/>
      <c r="F354" s="214"/>
      <c r="G354" s="214"/>
      <c r="H354" s="214"/>
      <c r="I354" s="214"/>
      <c r="J354" s="214"/>
      <c r="K354" s="214"/>
    </row>
    <row r="355" spans="1:11" s="80" customFormat="1" ht="42" customHeight="1" x14ac:dyDescent="0.25">
      <c r="A355" s="118">
        <v>9.1</v>
      </c>
      <c r="B355" s="206" t="s">
        <v>428</v>
      </c>
      <c r="C355" s="206"/>
      <c r="D355" s="206"/>
      <c r="E355" s="206"/>
      <c r="F355" s="206"/>
      <c r="G355" s="206"/>
      <c r="H355" s="206"/>
      <c r="I355" s="206"/>
      <c r="J355" s="206"/>
      <c r="K355" s="206"/>
    </row>
    <row r="356" spans="1:11" s="80" customFormat="1" ht="39.75" customHeight="1" x14ac:dyDescent="0.25">
      <c r="A356" s="121" t="str">
        <f>'Performance Scores '!A133</f>
        <v>9.1.1</v>
      </c>
      <c r="B356" s="207" t="str">
        <f>'Performance Scores '!B133</f>
        <v>Evaluate how well population-based health services are working, including whether the goals that were set for programs were achieved?</v>
      </c>
      <c r="C356" s="207"/>
      <c r="D356" s="207"/>
      <c r="E356" s="207"/>
      <c r="F356" s="207"/>
      <c r="G356" s="207"/>
      <c r="H356" s="207"/>
      <c r="I356" s="207"/>
      <c r="J356" s="208" t="str">
        <f>'Performance Scores '!C133</f>
        <v>SELECT</v>
      </c>
      <c r="K356" s="208"/>
    </row>
    <row r="357" spans="1:11" s="80" customFormat="1" ht="54" customHeight="1" x14ac:dyDescent="0.25">
      <c r="A357" s="121" t="str">
        <f>'Performance Scores '!A134</f>
        <v>9.1.2</v>
      </c>
      <c r="B357" s="207" t="str">
        <f>'Performance Scores '!B134</f>
        <v>Assess whether community members, including those with a higher risk of having a health problem, are satisfied with the approaches to preventing disease, illness, and injury?</v>
      </c>
      <c r="C357" s="207"/>
      <c r="D357" s="207"/>
      <c r="E357" s="207"/>
      <c r="F357" s="207"/>
      <c r="G357" s="207"/>
      <c r="H357" s="207"/>
      <c r="I357" s="207"/>
      <c r="J357" s="208" t="str">
        <f>'Performance Scores '!C134</f>
        <v>SELECT</v>
      </c>
      <c r="K357" s="208"/>
    </row>
    <row r="358" spans="1:11" s="80" customFormat="1" ht="39.75" customHeight="1" x14ac:dyDescent="0.25">
      <c r="A358" s="121" t="str">
        <f>'Performance Scores '!A135</f>
        <v>9.1.3</v>
      </c>
      <c r="B358" s="207" t="str">
        <f>'Performance Scores '!B135</f>
        <v>Identify gaps in the provision of population-based health services?</v>
      </c>
      <c r="C358" s="207"/>
      <c r="D358" s="207"/>
      <c r="E358" s="207"/>
      <c r="F358" s="207"/>
      <c r="G358" s="207"/>
      <c r="H358" s="207"/>
      <c r="I358" s="207"/>
      <c r="J358" s="208" t="str">
        <f>'Performance Scores '!C135</f>
        <v>SELECT</v>
      </c>
      <c r="K358" s="208"/>
    </row>
    <row r="359" spans="1:11" s="80" customFormat="1" ht="37.5" customHeight="1" x14ac:dyDescent="0.25">
      <c r="A359" s="121" t="str">
        <f>'Performance Scores '!A136</f>
        <v>9.1.4</v>
      </c>
      <c r="B359" s="207" t="str">
        <f>'Performance Scores '!B136</f>
        <v>Use evaluation findings to improve plans and services?</v>
      </c>
      <c r="C359" s="207"/>
      <c r="D359" s="207"/>
      <c r="E359" s="207"/>
      <c r="F359" s="207"/>
      <c r="G359" s="207"/>
      <c r="H359" s="207"/>
      <c r="I359" s="207"/>
      <c r="J359" s="208" t="str">
        <f>'Performance Scores '!C136</f>
        <v>SELECT</v>
      </c>
      <c r="K359" s="208"/>
    </row>
    <row r="360" spans="1:11" s="80" customFormat="1" ht="39" customHeight="1" x14ac:dyDescent="0.25">
      <c r="A360" s="121">
        <f>'Performance Scores '!A137</f>
        <v>9.1999999999999993</v>
      </c>
      <c r="B360" s="206" t="s">
        <v>429</v>
      </c>
      <c r="C360" s="206"/>
      <c r="D360" s="206"/>
      <c r="E360" s="206"/>
      <c r="F360" s="206"/>
      <c r="G360" s="206"/>
      <c r="H360" s="206"/>
      <c r="I360" s="206"/>
      <c r="J360" s="206"/>
      <c r="K360" s="206"/>
    </row>
    <row r="361" spans="1:11" s="80" customFormat="1" ht="38.25" customHeight="1" x14ac:dyDescent="0.25">
      <c r="A361" s="121" t="str">
        <f>'Performance Scores '!A138</f>
        <v>9.2.1</v>
      </c>
      <c r="B361" s="207" t="str">
        <f>'Performance Scores '!B138</f>
        <v>Evaluate the accessibility, quality, and effectiveness of personal health services?</v>
      </c>
      <c r="C361" s="207"/>
      <c r="D361" s="207"/>
      <c r="E361" s="207"/>
      <c r="F361" s="207"/>
      <c r="G361" s="207"/>
      <c r="H361" s="207"/>
      <c r="I361" s="207"/>
      <c r="J361" s="208" t="str">
        <f>'Performance Scores '!C138</f>
        <v>SELECT</v>
      </c>
      <c r="K361" s="208"/>
    </row>
    <row r="362" spans="1:11" s="80" customFormat="1" ht="33.75" customHeight="1" x14ac:dyDescent="0.25">
      <c r="A362" s="121" t="str">
        <f>'Performance Scores '!A139</f>
        <v>9.2.2</v>
      </c>
      <c r="B362" s="207" t="str">
        <f>'Performance Scores '!B139</f>
        <v>Compare the quality of personal health services to established guidelines?</v>
      </c>
      <c r="C362" s="207"/>
      <c r="D362" s="207"/>
      <c r="E362" s="207"/>
      <c r="F362" s="207"/>
      <c r="G362" s="207"/>
      <c r="H362" s="207"/>
      <c r="I362" s="207"/>
      <c r="J362" s="208" t="str">
        <f>'Performance Scores '!C139</f>
        <v>SELECT</v>
      </c>
      <c r="K362" s="208"/>
    </row>
    <row r="363" spans="1:11" s="80" customFormat="1" ht="27" customHeight="1" x14ac:dyDescent="0.25">
      <c r="A363" s="121" t="str">
        <f>'Performance Scores '!A140</f>
        <v>9.2.3</v>
      </c>
      <c r="B363" s="207" t="str">
        <f>'Performance Scores '!B140</f>
        <v>Measure satisfaction with personal health services?</v>
      </c>
      <c r="C363" s="207"/>
      <c r="D363" s="207"/>
      <c r="E363" s="207"/>
      <c r="F363" s="207"/>
      <c r="G363" s="207"/>
      <c r="H363" s="207"/>
      <c r="I363" s="207"/>
      <c r="J363" s="208" t="str">
        <f>'Performance Scores '!C140</f>
        <v>SELECT</v>
      </c>
      <c r="K363" s="208"/>
    </row>
    <row r="364" spans="1:11" s="80" customFormat="1" ht="40.5" customHeight="1" x14ac:dyDescent="0.25">
      <c r="A364" s="121" t="str">
        <f>'Performance Scores '!A141</f>
        <v>9.2.4</v>
      </c>
      <c r="B364" s="207" t="str">
        <f>'Performance Scores '!B141</f>
        <v>Use technology, like the internet or electronic health records, to improve quality of care?</v>
      </c>
      <c r="C364" s="207"/>
      <c r="D364" s="207"/>
      <c r="E364" s="207"/>
      <c r="F364" s="207"/>
      <c r="G364" s="207"/>
      <c r="H364" s="207"/>
      <c r="I364" s="207"/>
      <c r="J364" s="208" t="str">
        <f>'Performance Scores '!C141</f>
        <v>SELECT</v>
      </c>
      <c r="K364" s="208"/>
    </row>
    <row r="365" spans="1:11" s="80" customFormat="1" ht="27" customHeight="1" x14ac:dyDescent="0.25">
      <c r="A365" s="121" t="str">
        <f>'Performance Scores '!A142</f>
        <v>9.2.5</v>
      </c>
      <c r="B365" s="207" t="str">
        <f>'Performance Scores '!B142</f>
        <v xml:space="preserve">Use evaluation findings to improve services and program delivery? </v>
      </c>
      <c r="C365" s="207"/>
      <c r="D365" s="207"/>
      <c r="E365" s="207"/>
      <c r="F365" s="207"/>
      <c r="G365" s="207"/>
      <c r="H365" s="207"/>
      <c r="I365" s="207"/>
      <c r="J365" s="208" t="str">
        <f>'Performance Scores '!C142</f>
        <v>SELECT</v>
      </c>
      <c r="K365" s="208"/>
    </row>
    <row r="366" spans="1:11" s="80" customFormat="1" ht="39" customHeight="1" x14ac:dyDescent="0.25">
      <c r="A366" s="116">
        <f>'Performance Scores '!A143</f>
        <v>9.3000000000000007</v>
      </c>
      <c r="B366" s="206" t="s">
        <v>430</v>
      </c>
      <c r="C366" s="206"/>
      <c r="D366" s="206"/>
      <c r="E366" s="206"/>
      <c r="F366" s="206"/>
      <c r="G366" s="206"/>
      <c r="H366" s="206"/>
      <c r="I366" s="206"/>
      <c r="J366" s="206"/>
      <c r="K366" s="206"/>
    </row>
    <row r="367" spans="1:11" s="80" customFormat="1" ht="45.75" customHeight="1" x14ac:dyDescent="0.25">
      <c r="A367" s="121" t="str">
        <f>'Performance Scores '!A144</f>
        <v>9.3.1</v>
      </c>
      <c r="B367" s="207" t="str">
        <f>'Performance Scores '!B144</f>
        <v>Identify all public, private, and voluntary organizations that provide essential public health services?</v>
      </c>
      <c r="C367" s="207"/>
      <c r="D367" s="207"/>
      <c r="E367" s="207"/>
      <c r="F367" s="207"/>
      <c r="G367" s="207"/>
      <c r="H367" s="207"/>
      <c r="I367" s="207"/>
      <c r="J367" s="208" t="str">
        <f>'Performance Scores '!C144</f>
        <v>SELECT</v>
      </c>
      <c r="K367" s="208"/>
    </row>
    <row r="368" spans="1:11" s="80" customFormat="1" ht="59.25" customHeight="1" x14ac:dyDescent="0.25">
      <c r="A368" s="121" t="str">
        <f>'Performance Scores '!A145</f>
        <v>9.3.2</v>
      </c>
      <c r="B368" s="207" t="str">
        <f>'Performance Scores '!B145</f>
        <v>Evaluate how well LPHS activities meet the needs of the community at least every five years, using guidelines that describe a model LPHS and involving all entities contributing to essential public health services?</v>
      </c>
      <c r="C368" s="207"/>
      <c r="D368" s="207"/>
      <c r="E368" s="207"/>
      <c r="F368" s="207"/>
      <c r="G368" s="207"/>
      <c r="H368" s="207"/>
      <c r="I368" s="207"/>
      <c r="J368" s="208" t="str">
        <f>'Performance Scores '!C145</f>
        <v>SELECT</v>
      </c>
      <c r="K368" s="208"/>
    </row>
    <row r="369" spans="1:11" s="80" customFormat="1" ht="34.5" customHeight="1" x14ac:dyDescent="0.25">
      <c r="A369" s="121" t="str">
        <f>'Performance Scores '!A146</f>
        <v>9.3.3</v>
      </c>
      <c r="B369" s="207" t="str">
        <f>'Performance Scores '!B146</f>
        <v>Assess how well the organizations in the LPHS are communicating, connecting, and coordinating services?</v>
      </c>
      <c r="C369" s="207"/>
      <c r="D369" s="207"/>
      <c r="E369" s="207"/>
      <c r="F369" s="207"/>
      <c r="G369" s="207"/>
      <c r="H369" s="207"/>
      <c r="I369" s="207"/>
      <c r="J369" s="208" t="str">
        <f>'Performance Scores '!C146</f>
        <v>SELECT</v>
      </c>
      <c r="K369" s="208"/>
    </row>
    <row r="370" spans="1:11" s="80" customFormat="1" ht="33.75" customHeight="1" x14ac:dyDescent="0.25">
      <c r="A370" s="121" t="str">
        <f>'Performance Scores '!A147</f>
        <v>9.3.4</v>
      </c>
      <c r="B370" s="207" t="str">
        <f>'Performance Scores '!B147</f>
        <v>Use results from the evaluation process to improve the LPHS?</v>
      </c>
      <c r="C370" s="207"/>
      <c r="D370" s="207"/>
      <c r="E370" s="207"/>
      <c r="F370" s="207"/>
      <c r="G370" s="207"/>
      <c r="H370" s="207"/>
      <c r="I370" s="207"/>
      <c r="J370" s="208" t="str">
        <f>'Performance Scores '!C147</f>
        <v>SELECT</v>
      </c>
      <c r="K370" s="208"/>
    </row>
    <row r="371" spans="1:11" s="80" customFormat="1" x14ac:dyDescent="0.25">
      <c r="A371" s="114"/>
      <c r="B371" s="10"/>
      <c r="C371" s="10"/>
      <c r="D371" s="10"/>
      <c r="E371" s="10"/>
      <c r="F371" s="10"/>
      <c r="G371" s="10"/>
      <c r="H371" s="10"/>
      <c r="I371" s="10"/>
      <c r="J371" s="117"/>
      <c r="K371" s="117"/>
    </row>
    <row r="372" spans="1:11" s="80" customFormat="1" ht="42" customHeight="1" x14ac:dyDescent="0.25">
      <c r="A372" s="214" t="str">
        <f>'Performance Scores '!A149</f>
        <v xml:space="preserve">ESSENTIAL SERVICE 10:  Research for New Insights and Innovative Solutions to Health Problems </v>
      </c>
      <c r="B372" s="214"/>
      <c r="C372" s="214"/>
      <c r="D372" s="214"/>
      <c r="E372" s="214"/>
      <c r="F372" s="214"/>
      <c r="G372" s="214"/>
      <c r="H372" s="214"/>
      <c r="I372" s="214"/>
      <c r="J372" s="214"/>
      <c r="K372" s="214"/>
    </row>
    <row r="373" spans="1:11" s="80" customFormat="1" ht="35.25" customHeight="1" x14ac:dyDescent="0.25">
      <c r="A373" s="116">
        <f>'Performance Scores '!A150</f>
        <v>10.1</v>
      </c>
      <c r="B373" s="206" t="s">
        <v>431</v>
      </c>
      <c r="C373" s="206"/>
      <c r="D373" s="206"/>
      <c r="E373" s="206"/>
      <c r="F373" s="206"/>
      <c r="G373" s="206"/>
      <c r="H373" s="206"/>
      <c r="I373" s="206"/>
      <c r="J373" s="206"/>
      <c r="K373" s="206"/>
    </row>
    <row r="374" spans="1:11" s="80" customFormat="1" ht="57.75" customHeight="1" x14ac:dyDescent="0.25">
      <c r="A374" s="121" t="str">
        <f>'Performance Scores '!A151</f>
        <v>10.1.1</v>
      </c>
      <c r="B374" s="207" t="str">
        <f>'Performance Scores '!B151</f>
        <v>Provide staff with the time and resources to pilot test or conduct studies to test new solutions to public health problems and see how well they actually work?</v>
      </c>
      <c r="C374" s="207"/>
      <c r="D374" s="207"/>
      <c r="E374" s="207"/>
      <c r="F374" s="207"/>
      <c r="G374" s="207"/>
      <c r="H374" s="207"/>
      <c r="I374" s="207"/>
      <c r="J374" s="208" t="str">
        <f>'Performance Scores '!C151</f>
        <v>SELECT</v>
      </c>
      <c r="K374" s="208"/>
    </row>
    <row r="375" spans="1:11" s="80" customFormat="1" ht="45" customHeight="1" x14ac:dyDescent="0.25">
      <c r="A375" s="121" t="str">
        <f>'Performance Scores '!A152</f>
        <v>10.1.2</v>
      </c>
      <c r="B375" s="207" t="str">
        <f>'Performance Scores '!B152</f>
        <v>Suggest ideas about what currently needs to be studied in public health to organizations that do research?</v>
      </c>
      <c r="C375" s="207"/>
      <c r="D375" s="207"/>
      <c r="E375" s="207"/>
      <c r="F375" s="207"/>
      <c r="G375" s="207"/>
      <c r="H375" s="207"/>
      <c r="I375" s="207"/>
      <c r="J375" s="208" t="str">
        <f>'Performance Scores '!C152</f>
        <v>SELECT</v>
      </c>
      <c r="K375" s="208"/>
    </row>
    <row r="376" spans="1:11" s="80" customFormat="1" ht="47.25" customHeight="1" x14ac:dyDescent="0.25">
      <c r="A376" s="121" t="str">
        <f>'Performance Scores '!A153</f>
        <v>10.1.3</v>
      </c>
      <c r="B376" s="207" t="str">
        <f>'Performance Scores '!B153</f>
        <v>Keep up with information from other agencies and organizations at the local, state, and national levels about current best practices in public health?</v>
      </c>
      <c r="C376" s="207"/>
      <c r="D376" s="207"/>
      <c r="E376" s="207"/>
      <c r="F376" s="207"/>
      <c r="G376" s="207"/>
      <c r="H376" s="207"/>
      <c r="I376" s="207"/>
      <c r="J376" s="208" t="str">
        <f>'Performance Scores '!C153</f>
        <v>SELECT</v>
      </c>
      <c r="K376" s="208"/>
    </row>
    <row r="377" spans="1:11" s="80" customFormat="1" ht="42" customHeight="1" x14ac:dyDescent="0.25">
      <c r="A377" s="121" t="str">
        <f>'Performance Scores '!A154</f>
        <v>10.1.4</v>
      </c>
      <c r="B377" s="207" t="str">
        <f>'Performance Scores '!B154</f>
        <v>Encourage community participation in research, including deciding what will be studied, conducting research, and in sharing results?</v>
      </c>
      <c r="C377" s="207"/>
      <c r="D377" s="207"/>
      <c r="E377" s="207"/>
      <c r="F377" s="207"/>
      <c r="G377" s="207"/>
      <c r="H377" s="207"/>
      <c r="I377" s="207"/>
      <c r="J377" s="208" t="str">
        <f>'Performance Scores '!C154</f>
        <v>SELECT</v>
      </c>
      <c r="K377" s="208"/>
    </row>
    <row r="378" spans="1:11" s="80" customFormat="1" ht="39" customHeight="1" x14ac:dyDescent="0.25">
      <c r="A378" s="116">
        <f>'Performance Scores '!A155</f>
        <v>10.199999999999999</v>
      </c>
      <c r="B378" s="206" t="s">
        <v>432</v>
      </c>
      <c r="C378" s="206"/>
      <c r="D378" s="206"/>
      <c r="E378" s="206"/>
      <c r="F378" s="206"/>
      <c r="G378" s="206"/>
      <c r="H378" s="206"/>
      <c r="I378" s="206"/>
      <c r="J378" s="206"/>
      <c r="K378" s="206"/>
    </row>
    <row r="379" spans="1:11" s="80" customFormat="1" ht="51" customHeight="1" x14ac:dyDescent="0.25">
      <c r="A379" s="121" t="str">
        <f>'Performance Scores '!A156</f>
        <v>10.2.1</v>
      </c>
      <c r="B379" s="207" t="str">
        <f>'Performance Scores '!B156</f>
        <v>Develop relationships with colleges, universities, or other research organizations, with a free flow of information, to create formal and informal arrangements to work together?</v>
      </c>
      <c r="C379" s="207"/>
      <c r="D379" s="207"/>
      <c r="E379" s="207"/>
      <c r="F379" s="207"/>
      <c r="G379" s="207"/>
      <c r="H379" s="207"/>
      <c r="I379" s="207"/>
      <c r="J379" s="208" t="str">
        <f>'Performance Scores '!C156</f>
        <v>SELECT</v>
      </c>
      <c r="K379" s="208"/>
    </row>
    <row r="380" spans="1:11" s="80" customFormat="1" ht="54" customHeight="1" x14ac:dyDescent="0.25">
      <c r="A380" s="121" t="str">
        <f>'Performance Scores '!A157</f>
        <v>10.2.2</v>
      </c>
      <c r="B380" s="207" t="str">
        <f>'Performance Scores '!B157</f>
        <v>Partner with colleges, universities, or other research organizations to do public health research, including community-based participatory research?</v>
      </c>
      <c r="C380" s="207"/>
      <c r="D380" s="207"/>
      <c r="E380" s="207"/>
      <c r="F380" s="207"/>
      <c r="G380" s="207"/>
      <c r="H380" s="207"/>
      <c r="I380" s="207"/>
      <c r="J380" s="208" t="str">
        <f>'Performance Scores '!C157</f>
        <v>SELECT</v>
      </c>
      <c r="K380" s="208"/>
    </row>
    <row r="381" spans="1:11" s="80" customFormat="1" ht="57.75" customHeight="1" x14ac:dyDescent="0.25">
      <c r="A381" s="121" t="str">
        <f>'Performance Scores '!A158</f>
        <v>10.2.3</v>
      </c>
      <c r="B381" s="207" t="str">
        <f>'Performance Scores '!B158</f>
        <v>Encourage colleges, universities, and other research organizations to work together with LPHS organizations to develop projects, including field training and continuing education?</v>
      </c>
      <c r="C381" s="207"/>
      <c r="D381" s="207"/>
      <c r="E381" s="207"/>
      <c r="F381" s="207"/>
      <c r="G381" s="207"/>
      <c r="H381" s="207"/>
      <c r="I381" s="207"/>
      <c r="J381" s="208" t="str">
        <f>'Performance Scores '!C158</f>
        <v>SELECT</v>
      </c>
      <c r="K381" s="208"/>
    </row>
    <row r="382" spans="1:11" s="80" customFormat="1" ht="41.25" customHeight="1" x14ac:dyDescent="0.25">
      <c r="A382" s="116">
        <f>'Performance Scores '!A159</f>
        <v>10.3</v>
      </c>
      <c r="B382" s="206" t="s">
        <v>433</v>
      </c>
      <c r="C382" s="206"/>
      <c r="D382" s="206"/>
      <c r="E382" s="206"/>
      <c r="F382" s="206"/>
      <c r="G382" s="206"/>
      <c r="H382" s="206"/>
      <c r="I382" s="206"/>
      <c r="J382" s="206"/>
      <c r="K382" s="206"/>
    </row>
    <row r="383" spans="1:11" s="80" customFormat="1" ht="46.5" customHeight="1" x14ac:dyDescent="0.25">
      <c r="A383" s="121" t="str">
        <f>'Performance Scores '!A160</f>
        <v>10.3.1</v>
      </c>
      <c r="B383" s="207" t="str">
        <f>'Performance Scores '!B160</f>
        <v>Collaborate with researchers who offer the knowledge and skills to design and conduct health-related studies?</v>
      </c>
      <c r="C383" s="207"/>
      <c r="D383" s="207"/>
      <c r="E383" s="207"/>
      <c r="F383" s="207"/>
      <c r="G383" s="207"/>
      <c r="H383" s="207"/>
      <c r="I383" s="207"/>
      <c r="J383" s="208" t="str">
        <f>'Performance Scores '!C160</f>
        <v>SELECT</v>
      </c>
      <c r="K383" s="208"/>
    </row>
    <row r="384" spans="1:11" s="80" customFormat="1" ht="56.25" customHeight="1" x14ac:dyDescent="0.25">
      <c r="A384" s="121" t="str">
        <f>'Performance Scores '!A161</f>
        <v>10.3.2</v>
      </c>
      <c r="B384" s="207" t="str">
        <f>'Performance Scores '!B161</f>
        <v>Support research with the necessary infrastructure and resources, including facilities, equipment, databases, information technology, funding, and other resources?</v>
      </c>
      <c r="C384" s="207"/>
      <c r="D384" s="207"/>
      <c r="E384" s="207"/>
      <c r="F384" s="207"/>
      <c r="G384" s="207"/>
      <c r="H384" s="207"/>
      <c r="I384" s="207"/>
      <c r="J384" s="208" t="str">
        <f>'Performance Scores '!C161</f>
        <v>SELECT</v>
      </c>
      <c r="K384" s="208"/>
    </row>
    <row r="385" spans="1:11" s="80" customFormat="1" ht="45" customHeight="1" x14ac:dyDescent="0.25">
      <c r="A385" s="121" t="str">
        <f>'Performance Scores '!A162</f>
        <v>10.3.3</v>
      </c>
      <c r="B385" s="207" t="str">
        <f>'Performance Scores '!B162</f>
        <v>Share findings with public health colleagues and the community broadly, through journals, websites, community meetings, etc?</v>
      </c>
      <c r="C385" s="207"/>
      <c r="D385" s="207"/>
      <c r="E385" s="207"/>
      <c r="F385" s="207"/>
      <c r="G385" s="207"/>
      <c r="H385" s="207"/>
      <c r="I385" s="207"/>
      <c r="J385" s="208" t="str">
        <f>'Performance Scores '!C162</f>
        <v>SELECT</v>
      </c>
      <c r="K385" s="208"/>
    </row>
    <row r="386" spans="1:11" s="80" customFormat="1" ht="62.25" customHeight="1" x14ac:dyDescent="0.25">
      <c r="A386" s="121" t="str">
        <f>'Performance Scores '!A163</f>
        <v>10.3.4</v>
      </c>
      <c r="B386" s="207" t="str">
        <f>'Performance Scores '!B163</f>
        <v>Evaluate public health systems research efforts throughout all stages of work from planning to impact on local public health practice?</v>
      </c>
      <c r="C386" s="207"/>
      <c r="D386" s="207"/>
      <c r="E386" s="207"/>
      <c r="F386" s="207"/>
      <c r="G386" s="207"/>
      <c r="H386" s="207"/>
      <c r="I386" s="207"/>
      <c r="J386" s="208" t="str">
        <f>'Performance Scores '!C163</f>
        <v>SELECT</v>
      </c>
      <c r="K386" s="208"/>
    </row>
    <row r="387" spans="1:11" s="80" customFormat="1" ht="34.5" customHeight="1" x14ac:dyDescent="0.25">
      <c r="A387" s="210" t="s">
        <v>585</v>
      </c>
      <c r="B387" s="210"/>
      <c r="C387" s="210"/>
      <c r="D387" s="210"/>
      <c r="E387" s="210"/>
      <c r="F387" s="210"/>
      <c r="G387" s="210"/>
      <c r="H387" s="210"/>
      <c r="I387" s="210"/>
      <c r="J387" s="210"/>
      <c r="K387" s="210"/>
    </row>
    <row r="388" spans="1:11" s="80" customFormat="1" ht="34.5" customHeight="1" x14ac:dyDescent="0.25">
      <c r="A388" s="209" t="s">
        <v>389</v>
      </c>
      <c r="B388" s="209"/>
      <c r="C388" s="209"/>
      <c r="D388" s="209"/>
      <c r="E388" s="209"/>
      <c r="F388" s="209"/>
      <c r="G388" s="209"/>
      <c r="H388" s="209"/>
      <c r="I388" s="209"/>
      <c r="J388" s="209"/>
      <c r="K388" s="209"/>
    </row>
    <row r="389" spans="1:11" s="80" customFormat="1" ht="34.5" customHeight="1" x14ac:dyDescent="0.25">
      <c r="A389" s="235" t="str">
        <f>'Summary Notes'!A5:D5</f>
        <v xml:space="preserve">ESSENTIAL SERVICE 1:  Monitor Health Status to Identify Community Health Problems </v>
      </c>
      <c r="B389" s="235"/>
      <c r="C389" s="235"/>
      <c r="D389" s="235"/>
      <c r="E389" s="235"/>
      <c r="F389" s="235"/>
      <c r="G389" s="235"/>
      <c r="H389" s="235"/>
      <c r="I389" s="235"/>
      <c r="J389" s="235"/>
      <c r="K389" s="235"/>
    </row>
    <row r="390" spans="1:11" s="80" customFormat="1" ht="64.5" customHeight="1" x14ac:dyDescent="0.25">
      <c r="A390" s="242" t="str">
        <f>'Summary Notes'!A6</f>
        <v>STRENGTHS</v>
      </c>
      <c r="B390" s="242"/>
      <c r="C390" s="242" t="str">
        <f>'Summary Notes'!B6</f>
        <v>WEAKNESSES</v>
      </c>
      <c r="D390" s="242"/>
      <c r="E390" s="242"/>
      <c r="F390" s="243" t="str">
        <f>'Summary Notes'!C6</f>
        <v>OPPORTUNITIES FOR IMMEDIATE IMPROVEMENT / PARTNERSHIPS</v>
      </c>
      <c r="G390" s="243"/>
      <c r="H390" s="243"/>
      <c r="I390" s="243" t="str">
        <f>'Summary Notes'!D6</f>
        <v>PRIORITIES OR LONGER TERM IMPROVEMENT OPPORTUNITIES</v>
      </c>
      <c r="J390" s="243"/>
      <c r="K390" s="243"/>
    </row>
    <row r="391" spans="1:11" s="80" customFormat="1" ht="34.5" customHeight="1" x14ac:dyDescent="0.25">
      <c r="A391" s="230">
        <v>1.1000000000000001</v>
      </c>
      <c r="B391" s="230"/>
      <c r="C391" s="230" t="s">
        <v>354</v>
      </c>
      <c r="D391" s="230"/>
      <c r="E391" s="230"/>
      <c r="F391" s="230"/>
      <c r="G391" s="230"/>
      <c r="H391" s="230"/>
      <c r="I391" s="230"/>
      <c r="J391" s="230"/>
      <c r="K391" s="230"/>
    </row>
    <row r="392" spans="1:11" s="112" customFormat="1" ht="399.95" customHeight="1" x14ac:dyDescent="0.2">
      <c r="A392" s="234" t="str">
        <f>IF('Summary Notes'!A8="","",'Summary Notes'!A8)</f>
        <v/>
      </c>
      <c r="B392" s="234"/>
      <c r="C392" s="234" t="str">
        <f>IF('Summary Notes'!B8="","",'Summary Notes'!B8)</f>
        <v/>
      </c>
      <c r="D392" s="234"/>
      <c r="E392" s="234"/>
      <c r="F392" s="234" t="str">
        <f>IF('Summary Notes'!C8="","",'Summary Notes'!C8)</f>
        <v/>
      </c>
      <c r="G392" s="234"/>
      <c r="H392" s="234"/>
      <c r="I392" s="234" t="str">
        <f>IF('Summary Notes'!D8="","",'Summary Notes'!D8)</f>
        <v/>
      </c>
      <c r="J392" s="234"/>
      <c r="K392" s="234"/>
    </row>
    <row r="393" spans="1:11" s="80" customFormat="1" ht="45" customHeight="1" x14ac:dyDescent="0.25">
      <c r="A393" s="230">
        <v>1.2</v>
      </c>
      <c r="B393" s="230"/>
      <c r="C393" s="232" t="s">
        <v>120</v>
      </c>
      <c r="D393" s="232"/>
      <c r="E393" s="232"/>
      <c r="F393" s="232"/>
      <c r="G393" s="232"/>
      <c r="H393" s="232"/>
      <c r="I393" s="232"/>
      <c r="J393" s="232"/>
      <c r="K393" s="232"/>
    </row>
    <row r="394" spans="1:11" s="112" customFormat="1" ht="400.5" customHeight="1" x14ac:dyDescent="0.2">
      <c r="A394" s="234" t="str">
        <f>IF('Summary Notes'!A10="","",'Summary Notes'!A10)</f>
        <v/>
      </c>
      <c r="B394" s="234"/>
      <c r="C394" s="234" t="str">
        <f>IF('Summary Notes'!B10="","",'Summary Notes'!B10)</f>
        <v/>
      </c>
      <c r="D394" s="234"/>
      <c r="E394" s="234"/>
      <c r="F394" s="234" t="str">
        <f>IF('Summary Notes'!C10="","",'Summary Notes'!C10)</f>
        <v/>
      </c>
      <c r="G394" s="234"/>
      <c r="H394" s="234"/>
      <c r="I394" s="234" t="str">
        <f>IF('Summary Notes'!D10="","",'Summary Notes'!D10)</f>
        <v/>
      </c>
      <c r="J394" s="234"/>
      <c r="K394" s="234"/>
    </row>
    <row r="395" spans="1:11" s="80" customFormat="1" ht="34.5" customHeight="1" x14ac:dyDescent="0.25">
      <c r="A395" s="230">
        <v>1.3</v>
      </c>
      <c r="B395" s="230"/>
      <c r="C395" s="230" t="s">
        <v>122</v>
      </c>
      <c r="D395" s="230"/>
      <c r="E395" s="230"/>
      <c r="F395" s="230"/>
      <c r="G395" s="230"/>
      <c r="H395" s="230"/>
      <c r="I395" s="230"/>
      <c r="J395" s="230"/>
      <c r="K395" s="230"/>
    </row>
    <row r="396" spans="1:11" s="80" customFormat="1" ht="399.95" customHeight="1" x14ac:dyDescent="0.25">
      <c r="A396" s="229" t="str">
        <f>IF('Summary Notes'!A12="","",'Summary Notes'!A12)</f>
        <v/>
      </c>
      <c r="B396" s="229"/>
      <c r="C396" s="229" t="str">
        <f>IF('Summary Notes'!B12="","",'Summary Notes'!B12)</f>
        <v/>
      </c>
      <c r="D396" s="229"/>
      <c r="E396" s="229"/>
      <c r="F396" s="229" t="str">
        <f>IF('Summary Notes'!C12="","",'Summary Notes'!C12)</f>
        <v/>
      </c>
      <c r="G396" s="229"/>
      <c r="H396" s="229"/>
      <c r="I396" s="229" t="str">
        <f>IF('Summary Notes'!D12="","",'Summary Notes'!D12)</f>
        <v/>
      </c>
      <c r="J396" s="229"/>
      <c r="K396" s="229"/>
    </row>
    <row r="397" spans="1:11" s="80" customFormat="1" ht="34.5" customHeight="1" x14ac:dyDescent="0.25">
      <c r="A397" s="120"/>
      <c r="B397" s="120"/>
      <c r="C397" s="120"/>
      <c r="D397" s="120"/>
      <c r="E397" s="120"/>
      <c r="F397" s="120"/>
      <c r="G397" s="120"/>
      <c r="H397" s="120"/>
      <c r="I397" s="120"/>
      <c r="J397" s="120"/>
      <c r="K397" s="120"/>
    </row>
    <row r="398" spans="1:11" s="80" customFormat="1" ht="34.5" customHeight="1" x14ac:dyDescent="0.25">
      <c r="A398" s="235" t="str">
        <f>'Summary Notes'!A13:D13</f>
        <v xml:space="preserve">ESSENTIAL SERVICE 2:  Diagnose and Investigate Health Problems and Health Hazards </v>
      </c>
      <c r="B398" s="235"/>
      <c r="C398" s="235"/>
      <c r="D398" s="235"/>
      <c r="E398" s="235"/>
      <c r="F398" s="235"/>
      <c r="G398" s="235"/>
      <c r="H398" s="235"/>
      <c r="I398" s="235"/>
      <c r="J398" s="235"/>
      <c r="K398" s="235"/>
    </row>
    <row r="399" spans="1:11" s="80" customFormat="1" ht="63" customHeight="1" x14ac:dyDescent="0.25">
      <c r="A399" s="242" t="str">
        <f>A390</f>
        <v>STRENGTHS</v>
      </c>
      <c r="B399" s="242"/>
      <c r="C399" s="242" t="str">
        <f>C390</f>
        <v>WEAKNESSES</v>
      </c>
      <c r="D399" s="242"/>
      <c r="E399" s="242"/>
      <c r="F399" s="243" t="str">
        <f>F390</f>
        <v>OPPORTUNITIES FOR IMMEDIATE IMPROVEMENT / PARTNERSHIPS</v>
      </c>
      <c r="G399" s="243"/>
      <c r="H399" s="243"/>
      <c r="I399" s="243" t="str">
        <f>I390</f>
        <v>PRIORITIES OR LONGER TERM IMPROVEMENT OPPORTUNITIES</v>
      </c>
      <c r="J399" s="243"/>
      <c r="K399" s="243"/>
    </row>
    <row r="400" spans="1:11" s="80" customFormat="1" ht="34.5" customHeight="1" x14ac:dyDescent="0.25">
      <c r="A400" s="230">
        <v>2.1</v>
      </c>
      <c r="B400" s="230"/>
      <c r="C400" s="230" t="s">
        <v>125</v>
      </c>
      <c r="D400" s="230"/>
      <c r="E400" s="230"/>
      <c r="F400" s="230"/>
      <c r="G400" s="230"/>
      <c r="H400" s="230"/>
      <c r="I400" s="230"/>
      <c r="J400" s="230"/>
      <c r="K400" s="230"/>
    </row>
    <row r="401" spans="1:11" s="80" customFormat="1" ht="399.95" customHeight="1" x14ac:dyDescent="0.25">
      <c r="A401" s="229" t="str">
        <f>IF('Summary Notes'!A16="","",'Summary Notes'!A16)</f>
        <v/>
      </c>
      <c r="B401" s="229"/>
      <c r="C401" s="229" t="str">
        <f>IF('Summary Notes'!B16="","",'Summary Notes'!B16)</f>
        <v/>
      </c>
      <c r="D401" s="229"/>
      <c r="E401" s="229"/>
      <c r="F401" s="229" t="str">
        <f>IF('Summary Notes'!C16="","",'Summary Notes'!C16)</f>
        <v/>
      </c>
      <c r="G401" s="229"/>
      <c r="H401" s="229"/>
      <c r="I401" s="229" t="str">
        <f>IF('Summary Notes'!D16="","",'Summary Notes'!D16)</f>
        <v/>
      </c>
      <c r="J401" s="229"/>
      <c r="K401" s="229"/>
    </row>
    <row r="402" spans="1:11" s="80" customFormat="1" ht="34.5" customHeight="1" x14ac:dyDescent="0.25">
      <c r="A402" s="230">
        <v>2.2000000000000002</v>
      </c>
      <c r="B402" s="230"/>
      <c r="C402" s="232" t="s">
        <v>129</v>
      </c>
      <c r="D402" s="232"/>
      <c r="E402" s="232"/>
      <c r="F402" s="232"/>
      <c r="G402" s="232"/>
      <c r="H402" s="232"/>
      <c r="I402" s="232"/>
      <c r="J402" s="232"/>
      <c r="K402" s="232"/>
    </row>
    <row r="403" spans="1:11" s="80" customFormat="1" ht="399.95" customHeight="1" x14ac:dyDescent="0.25">
      <c r="A403" s="229" t="str">
        <f>IF('Summary Notes'!A18="","",'Summary Notes'!A18)</f>
        <v/>
      </c>
      <c r="B403" s="229"/>
      <c r="C403" s="229" t="str">
        <f>IF('Summary Notes'!B18="","",'Summary Notes'!B18)</f>
        <v/>
      </c>
      <c r="D403" s="229"/>
      <c r="E403" s="229"/>
      <c r="F403" s="229" t="str">
        <f>IF('Summary Notes'!C18="","",'Summary Notes'!C18)</f>
        <v/>
      </c>
      <c r="G403" s="229"/>
      <c r="H403" s="229"/>
      <c r="I403" s="229" t="str">
        <f>IF('Summary Notes'!D18="","",'Summary Notes'!D18)</f>
        <v/>
      </c>
      <c r="J403" s="229"/>
      <c r="K403" s="229"/>
    </row>
    <row r="404" spans="1:11" s="80" customFormat="1" ht="34.5" customHeight="1" x14ac:dyDescent="0.25">
      <c r="A404" s="230">
        <v>2.2999999999999998</v>
      </c>
      <c r="B404" s="230"/>
      <c r="C404" s="230" t="s">
        <v>137</v>
      </c>
      <c r="D404" s="230"/>
      <c r="E404" s="230"/>
      <c r="F404" s="230"/>
      <c r="G404" s="230"/>
      <c r="H404" s="230"/>
      <c r="I404" s="230"/>
      <c r="J404" s="230"/>
      <c r="K404" s="230"/>
    </row>
    <row r="405" spans="1:11" s="80" customFormat="1" ht="399.95" customHeight="1" x14ac:dyDescent="0.25">
      <c r="A405" s="229" t="str">
        <f>IF('Summary Notes'!A20="","",'Summary Notes'!A20)</f>
        <v/>
      </c>
      <c r="B405" s="229"/>
      <c r="C405" s="229" t="str">
        <f>IF('Summary Notes'!B20="","",'Summary Notes'!B20)</f>
        <v/>
      </c>
      <c r="D405" s="229"/>
      <c r="E405" s="229"/>
      <c r="F405" s="229" t="str">
        <f>IF('Summary Notes'!C20="","",'Summary Notes'!C20)</f>
        <v/>
      </c>
      <c r="G405" s="229"/>
      <c r="H405" s="229"/>
      <c r="I405" s="229" t="str">
        <f>IF('Summary Notes'!D20="","",'Summary Notes'!D20)</f>
        <v/>
      </c>
      <c r="J405" s="229"/>
      <c r="K405" s="229"/>
    </row>
    <row r="406" spans="1:11" s="80" customFormat="1" ht="34.5" customHeight="1" x14ac:dyDescent="0.25">
      <c r="A406" s="120"/>
      <c r="B406" s="120"/>
      <c r="C406" s="120"/>
      <c r="D406" s="120"/>
      <c r="E406" s="120"/>
      <c r="F406" s="120"/>
      <c r="G406" s="120"/>
      <c r="H406" s="120"/>
      <c r="I406" s="120"/>
      <c r="J406" s="120"/>
      <c r="K406" s="120"/>
    </row>
    <row r="407" spans="1:11" s="80" customFormat="1" ht="34.5" customHeight="1" x14ac:dyDescent="0.25">
      <c r="A407" s="235" t="s">
        <v>17</v>
      </c>
      <c r="B407" s="235"/>
      <c r="C407" s="235"/>
      <c r="D407" s="235"/>
      <c r="E407" s="235"/>
      <c r="F407" s="235"/>
      <c r="G407" s="235"/>
      <c r="H407" s="235"/>
      <c r="I407" s="235"/>
      <c r="J407" s="235"/>
      <c r="K407" s="235"/>
    </row>
    <row r="408" spans="1:11" s="80" customFormat="1" ht="63" customHeight="1" x14ac:dyDescent="0.25">
      <c r="A408" s="242" t="str">
        <f>A399</f>
        <v>STRENGTHS</v>
      </c>
      <c r="B408" s="242"/>
      <c r="C408" s="242" t="str">
        <f>C399</f>
        <v>WEAKNESSES</v>
      </c>
      <c r="D408" s="242"/>
      <c r="E408" s="242"/>
      <c r="F408" s="243" t="str">
        <f>F399</f>
        <v>OPPORTUNITIES FOR IMMEDIATE IMPROVEMENT / PARTNERSHIPS</v>
      </c>
      <c r="G408" s="243"/>
      <c r="H408" s="243"/>
      <c r="I408" s="243" t="str">
        <f>I399</f>
        <v>PRIORITIES OR LONGER TERM IMPROVEMENT OPPORTUNITIES</v>
      </c>
      <c r="J408" s="243"/>
      <c r="K408" s="243"/>
    </row>
    <row r="409" spans="1:11" s="80" customFormat="1" ht="34.5" customHeight="1" x14ac:dyDescent="0.25">
      <c r="A409" s="230">
        <v>3.1</v>
      </c>
      <c r="B409" s="230"/>
      <c r="C409" s="230" t="s">
        <v>144</v>
      </c>
      <c r="D409" s="230"/>
      <c r="E409" s="230"/>
      <c r="F409" s="230"/>
      <c r="G409" s="230"/>
      <c r="H409" s="230"/>
      <c r="I409" s="230"/>
      <c r="J409" s="230"/>
      <c r="K409" s="230"/>
    </row>
    <row r="410" spans="1:11" s="80" customFormat="1" ht="399.95" customHeight="1" x14ac:dyDescent="0.25">
      <c r="A410" s="229" t="str">
        <f>IF('Summary Notes'!A24="","",'Summary Notes'!A24)</f>
        <v/>
      </c>
      <c r="B410" s="229"/>
      <c r="C410" s="229" t="str">
        <f>IF('Summary Notes'!B24="","",'Summary Notes'!B24)</f>
        <v/>
      </c>
      <c r="D410" s="229"/>
      <c r="E410" s="229"/>
      <c r="F410" s="229" t="str">
        <f>IF('Summary Notes'!C24="","",'Summary Notes'!C24)</f>
        <v/>
      </c>
      <c r="G410" s="229"/>
      <c r="H410" s="229"/>
      <c r="I410" s="229" t="str">
        <f>IF('Summary Notes'!D24="","",'Summary Notes'!D24)</f>
        <v/>
      </c>
      <c r="J410" s="229"/>
      <c r="K410" s="229"/>
    </row>
    <row r="411" spans="1:11" s="80" customFormat="1" ht="34.5" customHeight="1" x14ac:dyDescent="0.25">
      <c r="A411" s="230">
        <v>3.2</v>
      </c>
      <c r="B411" s="230"/>
      <c r="C411" s="230" t="s">
        <v>147</v>
      </c>
      <c r="D411" s="230"/>
      <c r="E411" s="230"/>
      <c r="F411" s="230"/>
      <c r="G411" s="230"/>
      <c r="H411" s="230"/>
      <c r="I411" s="230"/>
      <c r="J411" s="230"/>
      <c r="K411" s="230"/>
    </row>
    <row r="412" spans="1:11" s="80" customFormat="1" ht="399.95" customHeight="1" x14ac:dyDescent="0.25">
      <c r="A412" s="229" t="str">
        <f>IF('Summary Notes'!A26="","",'Summary Notes'!A26)</f>
        <v/>
      </c>
      <c r="B412" s="229"/>
      <c r="C412" s="229" t="str">
        <f>IF('Summary Notes'!B26="","",'Summary Notes'!B26)</f>
        <v/>
      </c>
      <c r="D412" s="229"/>
      <c r="E412" s="229"/>
      <c r="F412" s="229" t="str">
        <f>IF('Summary Notes'!C26="","",'Summary Notes'!C26)</f>
        <v/>
      </c>
      <c r="G412" s="229"/>
      <c r="H412" s="229"/>
      <c r="I412" s="229" t="str">
        <f>IF('Summary Notes'!D26="","",'Summary Notes'!D26)</f>
        <v/>
      </c>
      <c r="J412" s="229"/>
      <c r="K412" s="229"/>
    </row>
    <row r="413" spans="1:11" s="80" customFormat="1" ht="34.5" customHeight="1" x14ac:dyDescent="0.25">
      <c r="A413" s="230">
        <v>3.3</v>
      </c>
      <c r="B413" s="230"/>
      <c r="C413" s="230" t="s">
        <v>151</v>
      </c>
      <c r="D413" s="230"/>
      <c r="E413" s="230"/>
      <c r="F413" s="230"/>
      <c r="G413" s="230"/>
      <c r="H413" s="230"/>
      <c r="I413" s="230"/>
      <c r="J413" s="230"/>
      <c r="K413" s="230"/>
    </row>
    <row r="414" spans="1:11" s="80" customFormat="1" ht="399.95" customHeight="1" x14ac:dyDescent="0.25">
      <c r="A414" s="229" t="str">
        <f>IF('Summary Notes'!A28="","",'Summary Notes'!A28)</f>
        <v/>
      </c>
      <c r="B414" s="229"/>
      <c r="C414" s="229" t="str">
        <f>IF('Summary Notes'!B28="","",'Summary Notes'!B28)</f>
        <v/>
      </c>
      <c r="D414" s="229"/>
      <c r="E414" s="229"/>
      <c r="F414" s="229" t="str">
        <f>IF('Summary Notes'!C28="","",'Summary Notes'!C28)</f>
        <v/>
      </c>
      <c r="G414" s="229"/>
      <c r="H414" s="229"/>
      <c r="I414" s="229" t="str">
        <f>IF('Summary Notes'!D28="","",'Summary Notes'!D28)</f>
        <v/>
      </c>
      <c r="J414" s="229"/>
      <c r="K414" s="229"/>
    </row>
    <row r="415" spans="1:11" s="80" customFormat="1" ht="34.5" customHeight="1" x14ac:dyDescent="0.25">
      <c r="A415" s="120"/>
      <c r="B415" s="120"/>
      <c r="C415" s="120"/>
      <c r="D415" s="120"/>
      <c r="E415" s="120"/>
      <c r="F415" s="120"/>
      <c r="G415" s="120"/>
      <c r="H415" s="120"/>
      <c r="I415" s="120"/>
      <c r="J415" s="120"/>
      <c r="K415" s="120"/>
    </row>
    <row r="416" spans="1:11" s="80" customFormat="1" ht="34.5" customHeight="1" x14ac:dyDescent="0.25">
      <c r="A416" s="235" t="s">
        <v>154</v>
      </c>
      <c r="B416" s="235"/>
      <c r="C416" s="235"/>
      <c r="D416" s="235"/>
      <c r="E416" s="235"/>
      <c r="F416" s="235"/>
      <c r="G416" s="235"/>
      <c r="H416" s="235"/>
      <c r="I416" s="235"/>
      <c r="J416" s="235"/>
      <c r="K416" s="235"/>
    </row>
    <row r="417" spans="1:11" s="80" customFormat="1" ht="71.25" customHeight="1" x14ac:dyDescent="0.25">
      <c r="A417" s="242" t="str">
        <f>A408</f>
        <v>STRENGTHS</v>
      </c>
      <c r="B417" s="242"/>
      <c r="C417" s="242" t="str">
        <f>C408</f>
        <v>WEAKNESSES</v>
      </c>
      <c r="D417" s="242"/>
      <c r="E417" s="242"/>
      <c r="F417" s="243" t="str">
        <f>F408</f>
        <v>OPPORTUNITIES FOR IMMEDIATE IMPROVEMENT / PARTNERSHIPS</v>
      </c>
      <c r="G417" s="243"/>
      <c r="H417" s="243"/>
      <c r="I417" s="243" t="str">
        <f>I408</f>
        <v>PRIORITIES OR LONGER TERM IMPROVEMENT OPPORTUNITIES</v>
      </c>
      <c r="J417" s="243"/>
      <c r="K417" s="243"/>
    </row>
    <row r="418" spans="1:11" s="80" customFormat="1" ht="34.5" customHeight="1" x14ac:dyDescent="0.25">
      <c r="A418" s="230">
        <v>4.0999999999999996</v>
      </c>
      <c r="B418" s="230"/>
      <c r="C418" s="230" t="s">
        <v>155</v>
      </c>
      <c r="D418" s="230"/>
      <c r="E418" s="230"/>
      <c r="F418" s="230"/>
      <c r="G418" s="230"/>
      <c r="H418" s="230"/>
      <c r="I418" s="230"/>
      <c r="J418" s="230"/>
      <c r="K418" s="230"/>
    </row>
    <row r="419" spans="1:11" s="80" customFormat="1" ht="399.95" customHeight="1" x14ac:dyDescent="0.25">
      <c r="A419" s="229" t="str">
        <f>IF('Summary Notes'!A32="","",'Summary Notes'!A32)</f>
        <v/>
      </c>
      <c r="B419" s="229"/>
      <c r="C419" s="229" t="str">
        <f>IF('Summary Notes'!B32="","",'Summary Notes'!B32)</f>
        <v/>
      </c>
      <c r="D419" s="229"/>
      <c r="E419" s="229"/>
      <c r="F419" s="229" t="str">
        <f>IF('Summary Notes'!C32="","",'Summary Notes'!C32)</f>
        <v/>
      </c>
      <c r="G419" s="229"/>
      <c r="H419" s="229"/>
      <c r="I419" s="229" t="str">
        <f>IF('Summary Notes'!D32="","",'Summary Notes'!D32)</f>
        <v/>
      </c>
      <c r="J419" s="229"/>
      <c r="K419" s="229"/>
    </row>
    <row r="420" spans="1:11" s="80" customFormat="1" ht="34.5" customHeight="1" x14ac:dyDescent="0.25">
      <c r="A420" s="230">
        <v>4.2</v>
      </c>
      <c r="B420" s="230"/>
      <c r="C420" s="230" t="s">
        <v>161</v>
      </c>
      <c r="D420" s="230"/>
      <c r="E420" s="230"/>
      <c r="F420" s="230"/>
      <c r="G420" s="230"/>
      <c r="H420" s="230"/>
      <c r="I420" s="230"/>
      <c r="J420" s="230"/>
      <c r="K420" s="230"/>
    </row>
    <row r="421" spans="1:11" s="80" customFormat="1" ht="399.95" customHeight="1" x14ac:dyDescent="0.25">
      <c r="A421" s="229" t="str">
        <f>IF('Summary Notes'!A34="","",'Summary Notes'!A34)</f>
        <v/>
      </c>
      <c r="B421" s="229"/>
      <c r="C421" s="229" t="str">
        <f>IF('Summary Notes'!B34="","",'Summary Notes'!B34)</f>
        <v/>
      </c>
      <c r="D421" s="229"/>
      <c r="E421" s="229"/>
      <c r="F421" s="229" t="str">
        <f>IF('Summary Notes'!C34="","",'Summary Notes'!C34)</f>
        <v/>
      </c>
      <c r="G421" s="229"/>
      <c r="H421" s="229"/>
      <c r="I421" s="229" t="str">
        <f>IF('Summary Notes'!D34="","",'Summary Notes'!D34)</f>
        <v/>
      </c>
      <c r="J421" s="229"/>
      <c r="K421" s="229"/>
    </row>
    <row r="422" spans="1:11" s="80" customFormat="1" ht="34.5" customHeight="1" x14ac:dyDescent="0.25">
      <c r="A422" s="120"/>
      <c r="B422" s="120"/>
      <c r="C422" s="120"/>
      <c r="D422" s="120"/>
      <c r="E422" s="120"/>
      <c r="F422" s="120"/>
      <c r="G422" s="120"/>
      <c r="H422" s="120"/>
      <c r="I422" s="120"/>
      <c r="J422" s="120"/>
      <c r="K422" s="120"/>
    </row>
    <row r="423" spans="1:11" s="80" customFormat="1" ht="42.75" customHeight="1" x14ac:dyDescent="0.25">
      <c r="A423" s="308" t="s">
        <v>166</v>
      </c>
      <c r="B423" s="308"/>
      <c r="C423" s="308"/>
      <c r="D423" s="308"/>
      <c r="E423" s="308"/>
      <c r="F423" s="308"/>
      <c r="G423" s="308"/>
      <c r="H423" s="308"/>
      <c r="I423" s="308"/>
      <c r="J423" s="308"/>
      <c r="K423" s="308"/>
    </row>
    <row r="424" spans="1:11" s="80" customFormat="1" ht="66.75" customHeight="1" x14ac:dyDescent="0.25">
      <c r="A424" s="242" t="str">
        <f>A390</f>
        <v>STRENGTHS</v>
      </c>
      <c r="B424" s="242"/>
      <c r="C424" s="242" t="str">
        <f>C390</f>
        <v>WEAKNESSES</v>
      </c>
      <c r="D424" s="242"/>
      <c r="E424" s="242"/>
      <c r="F424" s="243" t="str">
        <f>F399</f>
        <v>OPPORTUNITIES FOR IMMEDIATE IMPROVEMENT / PARTNERSHIPS</v>
      </c>
      <c r="G424" s="243"/>
      <c r="H424" s="243"/>
      <c r="I424" s="243" t="str">
        <f>I390</f>
        <v>PRIORITIES OR LONGER TERM IMPROVEMENT OPPORTUNITIES</v>
      </c>
      <c r="J424" s="243"/>
      <c r="K424" s="243"/>
    </row>
    <row r="425" spans="1:11" s="80" customFormat="1" ht="34.5" customHeight="1" x14ac:dyDescent="0.25">
      <c r="A425" s="230">
        <v>5.0999999999999996</v>
      </c>
      <c r="B425" s="230"/>
      <c r="C425" s="230" t="s">
        <v>167</v>
      </c>
      <c r="D425" s="230"/>
      <c r="E425" s="230"/>
      <c r="F425" s="230"/>
      <c r="G425" s="230"/>
      <c r="H425" s="230"/>
      <c r="I425" s="230"/>
      <c r="J425" s="230"/>
      <c r="K425" s="230"/>
    </row>
    <row r="426" spans="1:11" s="80" customFormat="1" ht="409.6" customHeight="1" x14ac:dyDescent="0.25">
      <c r="A426" s="307" t="str">
        <f>IF('Summary Notes'!A38="","",'Summary Notes'!A38)</f>
        <v/>
      </c>
      <c r="B426" s="307"/>
      <c r="C426" s="307" t="str">
        <f>IF('Summary Notes'!B38="","",'Summary Notes'!B38)</f>
        <v/>
      </c>
      <c r="D426" s="307"/>
      <c r="E426" s="307"/>
      <c r="F426" s="307" t="str">
        <f>IF('Summary Notes'!C38="","",'Summary Notes'!C38)</f>
        <v/>
      </c>
      <c r="G426" s="307"/>
      <c r="H426" s="307"/>
      <c r="I426" s="307" t="str">
        <f>IF('Summary Notes'!D38="","",'Summary Notes'!D38)</f>
        <v/>
      </c>
      <c r="J426" s="307"/>
      <c r="K426" s="307"/>
    </row>
    <row r="427" spans="1:11" s="80" customFormat="1" ht="34.5" customHeight="1" x14ac:dyDescent="0.25">
      <c r="A427" s="230">
        <v>5.2</v>
      </c>
      <c r="B427" s="230"/>
      <c r="C427" s="230" t="s">
        <v>170</v>
      </c>
      <c r="D427" s="230"/>
      <c r="E427" s="230"/>
      <c r="F427" s="230"/>
      <c r="G427" s="230"/>
      <c r="H427" s="230"/>
      <c r="I427" s="230"/>
      <c r="J427" s="230"/>
      <c r="K427" s="230"/>
    </row>
    <row r="428" spans="1:11" s="80" customFormat="1" ht="399.95" customHeight="1" x14ac:dyDescent="0.25">
      <c r="A428" s="229" t="str">
        <f>IF('Summary Notes'!A40="","",'Summary Notes'!A40)</f>
        <v/>
      </c>
      <c r="B428" s="229"/>
      <c r="C428" s="229" t="str">
        <f>IF('Summary Notes'!B40="","",'Summary Notes'!B40)</f>
        <v/>
      </c>
      <c r="D428" s="229"/>
      <c r="E428" s="229"/>
      <c r="F428" s="229" t="str">
        <f>IF('Summary Notes'!C40="","",'Summary Notes'!C40)</f>
        <v/>
      </c>
      <c r="G428" s="229"/>
      <c r="H428" s="229"/>
      <c r="I428" s="229" t="str">
        <f>IF('Summary Notes'!D40="","",'Summary Notes'!D40)</f>
        <v/>
      </c>
      <c r="J428" s="229"/>
      <c r="K428" s="229"/>
    </row>
    <row r="429" spans="1:11" s="80" customFormat="1" ht="34.5" customHeight="1" x14ac:dyDescent="0.25">
      <c r="A429" s="230">
        <v>5.3</v>
      </c>
      <c r="B429" s="230"/>
      <c r="C429" s="230" t="s">
        <v>173</v>
      </c>
      <c r="D429" s="230"/>
      <c r="E429" s="230"/>
      <c r="F429" s="230"/>
      <c r="G429" s="230"/>
      <c r="H429" s="230"/>
      <c r="I429" s="230"/>
      <c r="J429" s="230"/>
      <c r="K429" s="230"/>
    </row>
    <row r="430" spans="1:11" s="80" customFormat="1" ht="399.95" customHeight="1" x14ac:dyDescent="0.25">
      <c r="A430" s="229" t="str">
        <f>IF('Summary Notes'!A42="","",'Summary Notes'!A42)</f>
        <v/>
      </c>
      <c r="B430" s="229"/>
      <c r="C430" s="229" t="str">
        <f>IF('Summary Notes'!B42="","",'Summary Notes'!B42)</f>
        <v/>
      </c>
      <c r="D430" s="229"/>
      <c r="E430" s="229"/>
      <c r="F430" s="229" t="str">
        <f>IF('Summary Notes'!C42="","",'Summary Notes'!C42)</f>
        <v/>
      </c>
      <c r="G430" s="229"/>
      <c r="H430" s="229"/>
      <c r="I430" s="229" t="str">
        <f>IF('Summary Notes'!D42="","",'Summary Notes'!D42)</f>
        <v/>
      </c>
      <c r="J430" s="229"/>
      <c r="K430" s="229"/>
    </row>
    <row r="431" spans="1:11" s="80" customFormat="1" ht="34.5" customHeight="1" x14ac:dyDescent="0.25">
      <c r="A431" s="230">
        <v>5.4</v>
      </c>
      <c r="B431" s="230"/>
      <c r="C431" s="230" t="s">
        <v>177</v>
      </c>
      <c r="D431" s="230"/>
      <c r="E431" s="230"/>
      <c r="F431" s="230"/>
      <c r="G431" s="230"/>
      <c r="H431" s="230"/>
      <c r="I431" s="230"/>
      <c r="J431" s="230"/>
      <c r="K431" s="230"/>
    </row>
    <row r="432" spans="1:11" s="80" customFormat="1" ht="399.95" customHeight="1" x14ac:dyDescent="0.25">
      <c r="A432" s="229" t="str">
        <f>IF('Summary Notes'!A44="","",'Summary Notes'!A44)</f>
        <v/>
      </c>
      <c r="B432" s="229"/>
      <c r="C432" s="229" t="str">
        <f>IF('Summary Notes'!B44="","",'Summary Notes'!B44)</f>
        <v/>
      </c>
      <c r="D432" s="229"/>
      <c r="E432" s="229"/>
      <c r="F432" s="229" t="str">
        <f>IF('Summary Notes'!C44="","",'Summary Notes'!C44)</f>
        <v/>
      </c>
      <c r="G432" s="229"/>
      <c r="H432" s="229"/>
      <c r="I432" s="229" t="str">
        <f>IF('Summary Notes'!D44="","",'Summary Notes'!D44)</f>
        <v/>
      </c>
      <c r="J432" s="229"/>
      <c r="K432" s="229"/>
    </row>
    <row r="433" spans="1:11" s="80" customFormat="1" ht="34.5" customHeight="1" x14ac:dyDescent="0.25">
      <c r="A433" s="120"/>
      <c r="B433" s="120"/>
      <c r="C433" s="120"/>
      <c r="D433" s="120"/>
      <c r="E433" s="120"/>
      <c r="F433" s="120"/>
      <c r="G433" s="120"/>
      <c r="H433" s="120"/>
      <c r="I433" s="120"/>
      <c r="J433" s="120"/>
      <c r="K433" s="120"/>
    </row>
    <row r="434" spans="1:11" s="80" customFormat="1" ht="34.5" customHeight="1" x14ac:dyDescent="0.25">
      <c r="A434" s="235" t="s">
        <v>29</v>
      </c>
      <c r="B434" s="235"/>
      <c r="C434" s="235"/>
      <c r="D434" s="235"/>
      <c r="E434" s="235"/>
      <c r="F434" s="235"/>
      <c r="G434" s="235"/>
      <c r="H434" s="235"/>
      <c r="I434" s="235"/>
      <c r="J434" s="235"/>
      <c r="K434" s="235"/>
    </row>
    <row r="435" spans="1:11" s="80" customFormat="1" ht="58.5" customHeight="1" x14ac:dyDescent="0.25">
      <c r="A435" s="242" t="str">
        <f>A390</f>
        <v>STRENGTHS</v>
      </c>
      <c r="B435" s="242"/>
      <c r="C435" s="242" t="str">
        <f>C390</f>
        <v>WEAKNESSES</v>
      </c>
      <c r="D435" s="242"/>
      <c r="E435" s="242"/>
      <c r="F435" s="243" t="str">
        <f>F390</f>
        <v>OPPORTUNITIES FOR IMMEDIATE IMPROVEMENT / PARTNERSHIPS</v>
      </c>
      <c r="G435" s="243"/>
      <c r="H435" s="243"/>
      <c r="I435" s="243" t="str">
        <f>I390</f>
        <v>PRIORITIES OR LONGER TERM IMPROVEMENT OPPORTUNITIES</v>
      </c>
      <c r="J435" s="243"/>
      <c r="K435" s="243"/>
    </row>
    <row r="436" spans="1:11" s="80" customFormat="1" ht="34.5" customHeight="1" x14ac:dyDescent="0.25">
      <c r="A436" s="230">
        <v>6.1</v>
      </c>
      <c r="B436" s="230"/>
      <c r="C436" s="230" t="s">
        <v>180</v>
      </c>
      <c r="D436" s="230"/>
      <c r="E436" s="230"/>
      <c r="F436" s="230"/>
      <c r="G436" s="230"/>
      <c r="H436" s="230"/>
      <c r="I436" s="230"/>
      <c r="J436" s="230"/>
      <c r="K436" s="230"/>
    </row>
    <row r="437" spans="1:11" s="80" customFormat="1" ht="399.95" customHeight="1" x14ac:dyDescent="0.25">
      <c r="A437" s="307" t="str">
        <f>IF('Summary Notes'!A48="","",'Summary Notes'!A48)</f>
        <v/>
      </c>
      <c r="B437" s="307"/>
      <c r="C437" s="307" t="str">
        <f>IF('Summary Notes'!B48="","",'Summary Notes'!B48)</f>
        <v/>
      </c>
      <c r="D437" s="307"/>
      <c r="E437" s="307"/>
      <c r="F437" s="307" t="str">
        <f>IF('Summary Notes'!C48="","",'Summary Notes'!C48)</f>
        <v/>
      </c>
      <c r="G437" s="307"/>
      <c r="H437" s="307"/>
      <c r="I437" s="307" t="str">
        <f>IF('Summary Notes'!D48="","",'Summary Notes'!D48)</f>
        <v/>
      </c>
      <c r="J437" s="307"/>
      <c r="K437" s="307"/>
    </row>
    <row r="438" spans="1:11" s="80" customFormat="1" ht="44.25" customHeight="1" x14ac:dyDescent="0.25">
      <c r="A438" s="230">
        <v>6.2</v>
      </c>
      <c r="B438" s="230"/>
      <c r="C438" s="232" t="s">
        <v>184</v>
      </c>
      <c r="D438" s="232"/>
      <c r="E438" s="232"/>
      <c r="F438" s="232"/>
      <c r="G438" s="232"/>
      <c r="H438" s="232"/>
      <c r="I438" s="232"/>
      <c r="J438" s="232"/>
      <c r="K438" s="232"/>
    </row>
    <row r="439" spans="1:11" s="80" customFormat="1" ht="399.95" customHeight="1" x14ac:dyDescent="0.25">
      <c r="A439" s="229" t="str">
        <f>IF('Summary Notes'!A50="","",'Summary Notes'!A50)</f>
        <v/>
      </c>
      <c r="B439" s="229"/>
      <c r="C439" s="229" t="str">
        <f>IF('Summary Notes'!B50="","",'Summary Notes'!B50)</f>
        <v/>
      </c>
      <c r="D439" s="229"/>
      <c r="E439" s="229"/>
      <c r="F439" s="229" t="str">
        <f>IF('Summary Notes'!C50="","",'Summary Notes'!C50)</f>
        <v/>
      </c>
      <c r="G439" s="229"/>
      <c r="H439" s="229"/>
      <c r="I439" s="229" t="str">
        <f>IF('Summary Notes'!D50="","",'Summary Notes'!D50)</f>
        <v/>
      </c>
      <c r="J439" s="229"/>
      <c r="K439" s="229"/>
    </row>
    <row r="440" spans="1:11" s="80" customFormat="1" ht="34.5" customHeight="1" x14ac:dyDescent="0.25">
      <c r="A440" s="230">
        <v>6.3</v>
      </c>
      <c r="B440" s="230"/>
      <c r="C440" s="230" t="s">
        <v>188</v>
      </c>
      <c r="D440" s="230"/>
      <c r="E440" s="230"/>
      <c r="F440" s="230"/>
      <c r="G440" s="230"/>
      <c r="H440" s="230"/>
      <c r="I440" s="230"/>
      <c r="J440" s="230"/>
      <c r="K440" s="230"/>
    </row>
    <row r="441" spans="1:11" s="80" customFormat="1" ht="399.95" customHeight="1" x14ac:dyDescent="0.25">
      <c r="A441" s="229" t="str">
        <f>IF('Summary Notes'!A52="","",'Summary Notes'!A52)</f>
        <v/>
      </c>
      <c r="B441" s="229"/>
      <c r="C441" s="229" t="str">
        <f>IF('Summary Notes'!B52="","",'Summary Notes'!B52)</f>
        <v/>
      </c>
      <c r="D441" s="229"/>
      <c r="E441" s="229"/>
      <c r="F441" s="229" t="str">
        <f>IF('Summary Notes'!C52="","",'Summary Notes'!C52)</f>
        <v/>
      </c>
      <c r="G441" s="229"/>
      <c r="H441" s="229"/>
      <c r="I441" s="229" t="str">
        <f>IF('Summary Notes'!D52="","",'Summary Notes'!D52)</f>
        <v/>
      </c>
      <c r="J441" s="229"/>
      <c r="K441" s="229"/>
    </row>
    <row r="442" spans="1:11" s="80" customFormat="1" ht="34.5" customHeight="1" x14ac:dyDescent="0.25">
      <c r="A442" s="119"/>
      <c r="B442" s="119"/>
      <c r="C442" s="119"/>
      <c r="D442" s="119"/>
      <c r="E442" s="119"/>
      <c r="F442" s="119"/>
      <c r="G442" s="119"/>
      <c r="H442" s="119"/>
      <c r="I442" s="119"/>
      <c r="J442" s="119"/>
      <c r="K442" s="119"/>
    </row>
    <row r="443" spans="1:11" s="80" customFormat="1" ht="41.25" customHeight="1" x14ac:dyDescent="0.25">
      <c r="A443" s="308" t="s">
        <v>196</v>
      </c>
      <c r="B443" s="308"/>
      <c r="C443" s="308"/>
      <c r="D443" s="308"/>
      <c r="E443" s="308"/>
      <c r="F443" s="308"/>
      <c r="G443" s="308"/>
      <c r="H443" s="308"/>
      <c r="I443" s="308"/>
      <c r="J443" s="308"/>
      <c r="K443" s="308"/>
    </row>
    <row r="444" spans="1:11" s="80" customFormat="1" ht="63.75" customHeight="1" x14ac:dyDescent="0.25">
      <c r="A444" s="242" t="str">
        <f>A399</f>
        <v>STRENGTHS</v>
      </c>
      <c r="B444" s="242"/>
      <c r="C444" s="242" t="str">
        <f>C399</f>
        <v>WEAKNESSES</v>
      </c>
      <c r="D444" s="242"/>
      <c r="E444" s="242"/>
      <c r="F444" s="243" t="str">
        <f>F399</f>
        <v>OPPORTUNITIES FOR IMMEDIATE IMPROVEMENT / PARTNERSHIPS</v>
      </c>
      <c r="G444" s="243"/>
      <c r="H444" s="243"/>
      <c r="I444" s="243" t="str">
        <f>I399</f>
        <v>PRIORITIES OR LONGER TERM IMPROVEMENT OPPORTUNITIES</v>
      </c>
      <c r="J444" s="243"/>
      <c r="K444" s="243"/>
    </row>
    <row r="445" spans="1:11" s="80" customFormat="1" ht="34.5" customHeight="1" x14ac:dyDescent="0.25">
      <c r="A445" s="230">
        <v>7.1</v>
      </c>
      <c r="B445" s="230"/>
      <c r="C445" s="230" t="s">
        <v>197</v>
      </c>
      <c r="D445" s="230"/>
      <c r="E445" s="230"/>
      <c r="F445" s="230"/>
      <c r="G445" s="230"/>
      <c r="H445" s="230"/>
      <c r="I445" s="230"/>
      <c r="J445" s="230"/>
      <c r="K445" s="230"/>
    </row>
    <row r="446" spans="1:11" s="80" customFormat="1" ht="399.95" customHeight="1" x14ac:dyDescent="0.25">
      <c r="A446" s="229" t="str">
        <f>IF('Summary Notes'!A56="","",'Summary Notes'!A56)</f>
        <v/>
      </c>
      <c r="B446" s="229"/>
      <c r="C446" s="229" t="str">
        <f>IF('Summary Notes'!B56="","",'Summary Notes'!B56)</f>
        <v/>
      </c>
      <c r="D446" s="229"/>
      <c r="E446" s="229"/>
      <c r="F446" s="229" t="str">
        <f>IF('Summary Notes'!C56="","",'Summary Notes'!C56)</f>
        <v/>
      </c>
      <c r="G446" s="229"/>
      <c r="H446" s="229"/>
      <c r="I446" s="229" t="str">
        <f>IF('Summary Notes'!D56="","",'Summary Notes'!D56)</f>
        <v/>
      </c>
      <c r="J446" s="229"/>
      <c r="K446" s="229"/>
    </row>
    <row r="447" spans="1:11" s="80" customFormat="1" ht="34.5" customHeight="1" x14ac:dyDescent="0.25">
      <c r="A447" s="230">
        <v>7.2</v>
      </c>
      <c r="B447" s="230"/>
      <c r="C447" s="230" t="s">
        <v>201</v>
      </c>
      <c r="D447" s="230"/>
      <c r="E447" s="230"/>
      <c r="F447" s="230"/>
      <c r="G447" s="230"/>
      <c r="H447" s="230"/>
      <c r="I447" s="230"/>
      <c r="J447" s="230"/>
      <c r="K447" s="230"/>
    </row>
    <row r="448" spans="1:11" s="80" customFormat="1" ht="399.95" customHeight="1" x14ac:dyDescent="0.25">
      <c r="A448" s="229" t="str">
        <f>IF('Summary Notes'!A58="","",'Summary Notes'!A58)</f>
        <v/>
      </c>
      <c r="B448" s="229"/>
      <c r="C448" s="229" t="str">
        <f>IF('Summary Notes'!B58="","",'Summary Notes'!B58)</f>
        <v/>
      </c>
      <c r="D448" s="229"/>
      <c r="E448" s="229"/>
      <c r="F448" s="229" t="str">
        <f>IF('Summary Notes'!C58="","",'Summary Notes'!C58)</f>
        <v/>
      </c>
      <c r="G448" s="229"/>
      <c r="H448" s="229"/>
      <c r="I448" s="229" t="str">
        <f>IF('Summary Notes'!D58="","",'Summary Notes'!D58)</f>
        <v/>
      </c>
      <c r="J448" s="229"/>
      <c r="K448" s="229"/>
    </row>
    <row r="449" spans="1:11" s="80" customFormat="1" ht="34.5" customHeight="1" x14ac:dyDescent="0.25">
      <c r="A449" s="119"/>
      <c r="B449" s="119"/>
      <c r="C449" s="119"/>
      <c r="D449" s="119"/>
      <c r="E449" s="119"/>
      <c r="F449" s="119"/>
      <c r="G449" s="119"/>
      <c r="H449" s="119"/>
      <c r="I449" s="119"/>
      <c r="J449" s="119"/>
      <c r="K449" s="119"/>
    </row>
    <row r="450" spans="1:11" s="80" customFormat="1" ht="34.5" customHeight="1" x14ac:dyDescent="0.25">
      <c r="A450" s="235" t="s">
        <v>44</v>
      </c>
      <c r="B450" s="235"/>
      <c r="C450" s="235"/>
      <c r="D450" s="235"/>
      <c r="E450" s="235"/>
      <c r="F450" s="235"/>
      <c r="G450" s="235"/>
      <c r="H450" s="235"/>
      <c r="I450" s="235"/>
      <c r="J450" s="235"/>
      <c r="K450" s="235"/>
    </row>
    <row r="451" spans="1:11" s="80" customFormat="1" ht="60.75" customHeight="1" x14ac:dyDescent="0.25">
      <c r="A451" s="242" t="str">
        <f>A390</f>
        <v>STRENGTHS</v>
      </c>
      <c r="B451" s="242"/>
      <c r="C451" s="242" t="str">
        <f>C390</f>
        <v>WEAKNESSES</v>
      </c>
      <c r="D451" s="242"/>
      <c r="E451" s="242"/>
      <c r="F451" s="243" t="str">
        <f>F390</f>
        <v>OPPORTUNITIES FOR IMMEDIATE IMPROVEMENT / PARTNERSHIPS</v>
      </c>
      <c r="G451" s="243"/>
      <c r="H451" s="243"/>
      <c r="I451" s="243" t="str">
        <f>I390</f>
        <v>PRIORITIES OR LONGER TERM IMPROVEMENT OPPORTUNITIES</v>
      </c>
      <c r="J451" s="243"/>
      <c r="K451" s="243"/>
    </row>
    <row r="452" spans="1:11" s="80" customFormat="1" ht="34.5" customHeight="1" x14ac:dyDescent="0.25">
      <c r="A452" s="230">
        <v>8.1</v>
      </c>
      <c r="B452" s="230"/>
      <c r="C452" s="230" t="s">
        <v>207</v>
      </c>
      <c r="D452" s="230"/>
      <c r="E452" s="230"/>
      <c r="F452" s="230"/>
      <c r="G452" s="230"/>
      <c r="H452" s="230"/>
      <c r="I452" s="230"/>
      <c r="J452" s="230"/>
      <c r="K452" s="230"/>
    </row>
    <row r="453" spans="1:11" s="80" customFormat="1" ht="399.95" customHeight="1" x14ac:dyDescent="0.25">
      <c r="A453" s="229" t="str">
        <f>IF('Summary Notes'!A62="","",'Summary Notes'!A62)</f>
        <v/>
      </c>
      <c r="B453" s="229"/>
      <c r="C453" s="229" t="str">
        <f>IF('Summary Notes'!B62="","",'Summary Notes'!B62)</f>
        <v/>
      </c>
      <c r="D453" s="229"/>
      <c r="E453" s="229"/>
      <c r="F453" s="229" t="str">
        <f>IF('Summary Notes'!C62="","",'Summary Notes'!C62)</f>
        <v/>
      </c>
      <c r="G453" s="229"/>
      <c r="H453" s="229"/>
      <c r="I453" s="229" t="str">
        <f>IF('Summary Notes'!D62="","",'Summary Notes'!D62)</f>
        <v/>
      </c>
      <c r="J453" s="229"/>
      <c r="K453" s="229"/>
    </row>
    <row r="454" spans="1:11" s="80" customFormat="1" ht="34.5" customHeight="1" x14ac:dyDescent="0.25">
      <c r="A454" s="230">
        <v>8.1999999999999993</v>
      </c>
      <c r="B454" s="230"/>
      <c r="C454" s="230" t="s">
        <v>211</v>
      </c>
      <c r="D454" s="230"/>
      <c r="E454" s="230"/>
      <c r="F454" s="230"/>
      <c r="G454" s="230"/>
      <c r="H454" s="230"/>
      <c r="I454" s="230"/>
      <c r="J454" s="230"/>
      <c r="K454" s="230"/>
    </row>
    <row r="455" spans="1:11" s="80" customFormat="1" ht="399.95" customHeight="1" x14ac:dyDescent="0.25">
      <c r="A455" s="229" t="str">
        <f>IF('Summary Notes'!A64="","",'Summary Notes'!A64)</f>
        <v/>
      </c>
      <c r="B455" s="229"/>
      <c r="C455" s="229" t="str">
        <f>IF('Summary Notes'!B64="","",'Summary Notes'!B64)</f>
        <v/>
      </c>
      <c r="D455" s="229"/>
      <c r="E455" s="229"/>
      <c r="F455" s="229" t="str">
        <f>IF('Summary Notes'!C64="","",'Summary Notes'!C64)</f>
        <v/>
      </c>
      <c r="G455" s="229"/>
      <c r="H455" s="229"/>
      <c r="I455" s="229" t="str">
        <f>IF('Summary Notes'!D64="","",'Summary Notes'!D64)</f>
        <v/>
      </c>
      <c r="J455" s="229"/>
      <c r="K455" s="229"/>
    </row>
    <row r="456" spans="1:11" s="80" customFormat="1" ht="34.5" customHeight="1" x14ac:dyDescent="0.25">
      <c r="A456" s="230">
        <v>8.3000000000000007</v>
      </c>
      <c r="B456" s="230"/>
      <c r="C456" s="232" t="s">
        <v>215</v>
      </c>
      <c r="D456" s="232"/>
      <c r="E456" s="232"/>
      <c r="F456" s="232"/>
      <c r="G456" s="232"/>
      <c r="H456" s="232"/>
      <c r="I456" s="232"/>
      <c r="J456" s="232"/>
      <c r="K456" s="232"/>
    </row>
    <row r="457" spans="1:11" s="80" customFormat="1" ht="399.95" customHeight="1" x14ac:dyDescent="0.25">
      <c r="A457" s="229" t="str">
        <f>IF('Summary Notes'!A66="","",'Summary Notes'!A66)</f>
        <v/>
      </c>
      <c r="B457" s="229"/>
      <c r="C457" s="229" t="str">
        <f>IF('Summary Notes'!B66="","",'Summary Notes'!B66)</f>
        <v/>
      </c>
      <c r="D457" s="229"/>
      <c r="E457" s="229"/>
      <c r="F457" s="229" t="str">
        <f>IF('Summary Notes'!C66="","",'Summary Notes'!C66)</f>
        <v/>
      </c>
      <c r="G457" s="229"/>
      <c r="H457" s="229"/>
      <c r="I457" s="229" t="str">
        <f>IF('Summary Notes'!D66="","",'Summary Notes'!D66)</f>
        <v/>
      </c>
      <c r="J457" s="229"/>
      <c r="K457" s="229"/>
    </row>
    <row r="458" spans="1:11" s="80" customFormat="1" ht="34.5" customHeight="1" x14ac:dyDescent="0.25">
      <c r="A458" s="230">
        <v>8.4</v>
      </c>
      <c r="B458" s="230"/>
      <c r="C458" s="230" t="s">
        <v>223</v>
      </c>
      <c r="D458" s="230"/>
      <c r="E458" s="230"/>
      <c r="F458" s="230"/>
      <c r="G458" s="230"/>
      <c r="H458" s="230"/>
      <c r="I458" s="230"/>
      <c r="J458" s="230"/>
      <c r="K458" s="230"/>
    </row>
    <row r="459" spans="1:11" s="80" customFormat="1" ht="399.95" customHeight="1" x14ac:dyDescent="0.25">
      <c r="A459" s="229" t="str">
        <f>IF('Summary Notes'!A68="","",'Summary Notes'!A68)</f>
        <v/>
      </c>
      <c r="B459" s="229"/>
      <c r="C459" s="229" t="str">
        <f>IF('Summary Notes'!B68="","",'Summary Notes'!B68)</f>
        <v/>
      </c>
      <c r="D459" s="229"/>
      <c r="E459" s="229"/>
      <c r="F459" s="229" t="str">
        <f>IF('Summary Notes'!C68="","",'Summary Notes'!C68)</f>
        <v/>
      </c>
      <c r="G459" s="229"/>
      <c r="H459" s="229"/>
      <c r="I459" s="229" t="str">
        <f>IF('Summary Notes'!D68="","",'Summary Notes'!D68)</f>
        <v/>
      </c>
      <c r="J459" s="229"/>
      <c r="K459" s="229"/>
    </row>
    <row r="460" spans="1:11" s="80" customFormat="1" ht="34.5" customHeight="1" x14ac:dyDescent="0.25">
      <c r="A460" s="119"/>
      <c r="B460" s="119"/>
      <c r="C460" s="119"/>
      <c r="D460" s="119"/>
      <c r="E460" s="119"/>
      <c r="F460" s="119"/>
      <c r="G460" s="119"/>
      <c r="H460" s="119"/>
      <c r="I460" s="119"/>
      <c r="J460" s="119"/>
      <c r="K460" s="119"/>
    </row>
    <row r="461" spans="1:11" s="80" customFormat="1" ht="42" customHeight="1" x14ac:dyDescent="0.25">
      <c r="A461" s="308" t="s">
        <v>56</v>
      </c>
      <c r="B461" s="308"/>
      <c r="C461" s="308"/>
      <c r="D461" s="308"/>
      <c r="E461" s="308"/>
      <c r="F461" s="308"/>
      <c r="G461" s="308"/>
      <c r="H461" s="308"/>
      <c r="I461" s="308"/>
      <c r="J461" s="308"/>
      <c r="K461" s="308"/>
    </row>
    <row r="462" spans="1:11" s="80" customFormat="1" ht="69" customHeight="1" x14ac:dyDescent="0.25">
      <c r="A462" s="242" t="str">
        <f>A390</f>
        <v>STRENGTHS</v>
      </c>
      <c r="B462" s="242"/>
      <c r="C462" s="242" t="str">
        <f>C390</f>
        <v>WEAKNESSES</v>
      </c>
      <c r="D462" s="242"/>
      <c r="E462" s="242"/>
      <c r="F462" s="243" t="str">
        <f>F390</f>
        <v>OPPORTUNITIES FOR IMMEDIATE IMPROVEMENT / PARTNERSHIPS</v>
      </c>
      <c r="G462" s="243"/>
      <c r="H462" s="243"/>
      <c r="I462" s="243" t="str">
        <f>I390</f>
        <v>PRIORITIES OR LONGER TERM IMPROVEMENT OPPORTUNITIES</v>
      </c>
      <c r="J462" s="243"/>
      <c r="K462" s="243"/>
    </row>
    <row r="463" spans="1:11" s="80" customFormat="1" ht="34.5" customHeight="1" x14ac:dyDescent="0.25">
      <c r="A463" s="230">
        <v>9.1</v>
      </c>
      <c r="B463" s="230"/>
      <c r="C463" s="230" t="s">
        <v>229</v>
      </c>
      <c r="D463" s="230"/>
      <c r="E463" s="230"/>
      <c r="F463" s="230"/>
      <c r="G463" s="230"/>
      <c r="H463" s="230"/>
      <c r="I463" s="230"/>
      <c r="J463" s="230"/>
      <c r="K463" s="230"/>
    </row>
    <row r="464" spans="1:11" s="80" customFormat="1" ht="399.95" customHeight="1" x14ac:dyDescent="0.25">
      <c r="A464" s="229" t="str">
        <f>IF('Summary Notes'!A72="","",'Summary Notes'!A72)</f>
        <v/>
      </c>
      <c r="B464" s="229"/>
      <c r="C464" s="229" t="str">
        <f>IF('Summary Notes'!B72="","",'Summary Notes'!B72)</f>
        <v/>
      </c>
      <c r="D464" s="229"/>
      <c r="E464" s="229"/>
      <c r="F464" s="229" t="str">
        <f>IF('Summary Notes'!C72="","",'Summary Notes'!C72)</f>
        <v/>
      </c>
      <c r="G464" s="229"/>
      <c r="H464" s="229"/>
      <c r="I464" s="229" t="str">
        <f>IF('Summary Notes'!D72="","",'Summary Notes'!D72)</f>
        <v/>
      </c>
      <c r="J464" s="229"/>
      <c r="K464" s="229"/>
    </row>
    <row r="465" spans="1:11" s="80" customFormat="1" ht="34.5" customHeight="1" x14ac:dyDescent="0.25">
      <c r="A465" s="230">
        <v>9.1999999999999993</v>
      </c>
      <c r="B465" s="230"/>
      <c r="C465" s="230" t="s">
        <v>233</v>
      </c>
      <c r="D465" s="230"/>
      <c r="E465" s="230"/>
      <c r="F465" s="230"/>
      <c r="G465" s="230"/>
      <c r="H465" s="230"/>
      <c r="I465" s="230"/>
      <c r="J465" s="230"/>
      <c r="K465" s="230"/>
    </row>
    <row r="466" spans="1:11" s="80" customFormat="1" ht="399.95" customHeight="1" x14ac:dyDescent="0.25">
      <c r="A466" s="229" t="str">
        <f>IF('Summary Notes'!A74="","",'Summary Notes'!A74)</f>
        <v/>
      </c>
      <c r="B466" s="229"/>
      <c r="C466" s="229" t="str">
        <f>IF('Summary Notes'!B74="","",'Summary Notes'!B74)</f>
        <v/>
      </c>
      <c r="D466" s="229"/>
      <c r="E466" s="229"/>
      <c r="F466" s="229" t="str">
        <f>IF('Summary Notes'!C74="","",'Summary Notes'!C74)</f>
        <v/>
      </c>
      <c r="G466" s="229"/>
      <c r="H466" s="229"/>
      <c r="I466" s="229" t="str">
        <f>IF('Summary Notes'!D74="","",'Summary Notes'!D74)</f>
        <v/>
      </c>
      <c r="J466" s="229"/>
      <c r="K466" s="229"/>
    </row>
    <row r="467" spans="1:11" s="80" customFormat="1" ht="34.5" customHeight="1" x14ac:dyDescent="0.25">
      <c r="A467" s="230">
        <v>9.3000000000000007</v>
      </c>
      <c r="B467" s="230"/>
      <c r="C467" s="230" t="s">
        <v>239</v>
      </c>
      <c r="D467" s="230"/>
      <c r="E467" s="230"/>
      <c r="F467" s="230"/>
      <c r="G467" s="230"/>
      <c r="H467" s="230"/>
      <c r="I467" s="230"/>
      <c r="J467" s="230"/>
      <c r="K467" s="230"/>
    </row>
    <row r="468" spans="1:11" s="80" customFormat="1" ht="399.95" customHeight="1" x14ac:dyDescent="0.25">
      <c r="A468" s="229" t="str">
        <f>IF('Summary Notes'!A76="","",'Summary Notes'!A76)</f>
        <v/>
      </c>
      <c r="B468" s="229"/>
      <c r="C468" s="229" t="str">
        <f>IF('Summary Notes'!B76="","",'Summary Notes'!B76)</f>
        <v/>
      </c>
      <c r="D468" s="229"/>
      <c r="E468" s="229"/>
      <c r="F468" s="229" t="str">
        <f>IF('Summary Notes'!C76="","",'Summary Notes'!C76)</f>
        <v/>
      </c>
      <c r="G468" s="229"/>
      <c r="H468" s="229"/>
      <c r="I468" s="229" t="str">
        <f>IF('Summary Notes'!D76="","",'Summary Notes'!D76)</f>
        <v/>
      </c>
      <c r="J468" s="229"/>
      <c r="K468" s="229"/>
    </row>
    <row r="469" spans="1:11" s="80" customFormat="1" ht="34.5" customHeight="1" x14ac:dyDescent="0.25">
      <c r="A469" s="119"/>
      <c r="B469" s="119"/>
      <c r="C469" s="119"/>
      <c r="D469" s="119"/>
      <c r="E469" s="119"/>
      <c r="F469" s="119"/>
      <c r="G469" s="119"/>
      <c r="H469" s="119"/>
      <c r="I469" s="119"/>
      <c r="J469" s="119"/>
      <c r="K469" s="119"/>
    </row>
    <row r="470" spans="1:11" s="80" customFormat="1" ht="34.5" customHeight="1" x14ac:dyDescent="0.25">
      <c r="A470" s="309" t="s">
        <v>67</v>
      </c>
      <c r="B470" s="310"/>
      <c r="C470" s="310"/>
      <c r="D470" s="310"/>
      <c r="E470" s="310"/>
      <c r="F470" s="310"/>
      <c r="G470" s="310"/>
      <c r="H470" s="310"/>
      <c r="I470" s="310"/>
      <c r="J470" s="310"/>
      <c r="K470" s="311"/>
    </row>
    <row r="471" spans="1:11" s="80" customFormat="1" ht="58.5" customHeight="1" x14ac:dyDescent="0.25">
      <c r="A471" s="242" t="str">
        <f>A390</f>
        <v>STRENGTHS</v>
      </c>
      <c r="B471" s="242"/>
      <c r="C471" s="242" t="str">
        <f>C390</f>
        <v>WEAKNESSES</v>
      </c>
      <c r="D471" s="242"/>
      <c r="E471" s="242"/>
      <c r="F471" s="243" t="str">
        <f>F390</f>
        <v>OPPORTUNITIES FOR IMMEDIATE IMPROVEMENT / PARTNERSHIPS</v>
      </c>
      <c r="G471" s="243"/>
      <c r="H471" s="243"/>
      <c r="I471" s="243" t="str">
        <f>I390</f>
        <v>PRIORITIES OR LONGER TERM IMPROVEMENT OPPORTUNITIES</v>
      </c>
      <c r="J471" s="243"/>
      <c r="K471" s="243"/>
    </row>
    <row r="472" spans="1:11" s="80" customFormat="1" ht="34.5" customHeight="1" x14ac:dyDescent="0.25">
      <c r="A472" s="230">
        <v>10.1</v>
      </c>
      <c r="B472" s="230"/>
      <c r="C472" s="230" t="s">
        <v>245</v>
      </c>
      <c r="D472" s="230"/>
      <c r="E472" s="230"/>
      <c r="F472" s="230"/>
      <c r="G472" s="230"/>
      <c r="H472" s="230"/>
      <c r="I472" s="230"/>
      <c r="J472" s="230"/>
      <c r="K472" s="230"/>
    </row>
    <row r="473" spans="1:11" s="80" customFormat="1" ht="399.95" customHeight="1" x14ac:dyDescent="0.25">
      <c r="A473" s="229" t="str">
        <f>IF('Summary Notes'!A80="","",'Summary Notes'!A80)</f>
        <v/>
      </c>
      <c r="B473" s="229"/>
      <c r="C473" s="229" t="str">
        <f>IF('Summary Notes'!B80="","",'Summary Notes'!B80)</f>
        <v/>
      </c>
      <c r="D473" s="229"/>
      <c r="E473" s="229"/>
      <c r="F473" s="229" t="str">
        <f>IF('Summary Notes'!C80="","",'Summary Notes'!C80)</f>
        <v/>
      </c>
      <c r="G473" s="229"/>
      <c r="H473" s="229"/>
      <c r="I473" s="229" t="str">
        <f>IF('Summary Notes'!D80="","",'Summary Notes'!D80)</f>
        <v/>
      </c>
      <c r="J473" s="229"/>
      <c r="K473" s="229"/>
    </row>
    <row r="474" spans="1:11" s="80" customFormat="1" ht="34.5" customHeight="1" x14ac:dyDescent="0.25">
      <c r="A474" s="230">
        <v>10.199999999999999</v>
      </c>
      <c r="B474" s="230"/>
      <c r="C474" s="230" t="s">
        <v>252</v>
      </c>
      <c r="D474" s="230"/>
      <c r="E474" s="230"/>
      <c r="F474" s="230"/>
      <c r="G474" s="230"/>
      <c r="H474" s="230"/>
      <c r="I474" s="230"/>
      <c r="J474" s="230"/>
      <c r="K474" s="230"/>
    </row>
    <row r="475" spans="1:11" s="80" customFormat="1" ht="399.95" customHeight="1" x14ac:dyDescent="0.25">
      <c r="A475" s="229" t="str">
        <f>IF('Summary Notes'!A82="","",'Summary Notes'!A82)</f>
        <v/>
      </c>
      <c r="B475" s="229"/>
      <c r="C475" s="229" t="str">
        <f>IF('Summary Notes'!B82="","",'Summary Notes'!B82)</f>
        <v/>
      </c>
      <c r="D475" s="229"/>
      <c r="E475" s="229"/>
      <c r="F475" s="229" t="str">
        <f>IF('Summary Notes'!C82="","",'Summary Notes'!C82)</f>
        <v/>
      </c>
      <c r="G475" s="229"/>
      <c r="H475" s="229"/>
      <c r="I475" s="229" t="str">
        <f>IF('Summary Notes'!D82="","",'Summary Notes'!D82)</f>
        <v/>
      </c>
      <c r="J475" s="229"/>
      <c r="K475" s="229"/>
    </row>
    <row r="476" spans="1:11" s="80" customFormat="1" ht="34.5" customHeight="1" x14ac:dyDescent="0.25">
      <c r="A476" s="230">
        <v>10.3</v>
      </c>
      <c r="B476" s="230"/>
      <c r="C476" s="230" t="s">
        <v>257</v>
      </c>
      <c r="D476" s="230"/>
      <c r="E476" s="230"/>
      <c r="F476" s="230"/>
      <c r="G476" s="230"/>
      <c r="H476" s="230"/>
      <c r="I476" s="230"/>
      <c r="J476" s="230"/>
      <c r="K476" s="230"/>
    </row>
    <row r="477" spans="1:11" s="80" customFormat="1" ht="399.95" customHeight="1" x14ac:dyDescent="0.25">
      <c r="A477" s="229" t="str">
        <f>IF('Summary Notes'!A84="","",'Summary Notes'!A84)</f>
        <v/>
      </c>
      <c r="B477" s="229"/>
      <c r="C477" s="229" t="str">
        <f>IF('Summary Notes'!B84="","",'Summary Notes'!B84)</f>
        <v/>
      </c>
      <c r="D477" s="229"/>
      <c r="E477" s="229"/>
      <c r="F477" s="229" t="str">
        <f>IF('Summary Notes'!C84="","",'Summary Notes'!C84)</f>
        <v/>
      </c>
      <c r="G477" s="229"/>
      <c r="H477" s="229"/>
      <c r="I477" s="229" t="str">
        <f>IF('Summary Notes'!D84="","",'Summary Notes'!D84)</f>
        <v/>
      </c>
      <c r="J477" s="229"/>
      <c r="K477" s="229"/>
    </row>
    <row r="478" spans="1:11" s="80" customFormat="1" x14ac:dyDescent="0.25">
      <c r="A478" s="110"/>
      <c r="B478" s="110"/>
      <c r="C478" s="110"/>
      <c r="D478" s="110"/>
      <c r="E478" s="110"/>
      <c r="F478" s="110"/>
      <c r="G478" s="110"/>
      <c r="H478" s="110"/>
      <c r="I478" s="110"/>
      <c r="J478" s="110"/>
      <c r="K478" s="110"/>
    </row>
    <row r="479" spans="1:11" ht="15.75" x14ac:dyDescent="0.25">
      <c r="A479" s="225" t="s">
        <v>584</v>
      </c>
      <c r="B479" s="225"/>
      <c r="C479" s="225"/>
      <c r="D479" s="225"/>
      <c r="E479" s="225"/>
      <c r="F479" s="225"/>
      <c r="G479" s="225"/>
      <c r="H479" s="225"/>
      <c r="I479" s="225"/>
      <c r="J479" s="225"/>
      <c r="K479" s="225"/>
    </row>
    <row r="480" spans="1:11" ht="388.5" customHeight="1" x14ac:dyDescent="0.25">
      <c r="A480" s="175" t="s">
        <v>534</v>
      </c>
      <c r="B480" s="221"/>
      <c r="C480" s="221"/>
      <c r="D480" s="221"/>
      <c r="E480" s="221"/>
      <c r="F480" s="221"/>
      <c r="G480" s="221"/>
      <c r="H480" s="221"/>
      <c r="I480" s="221"/>
      <c r="J480" s="221"/>
      <c r="K480" s="221"/>
    </row>
    <row r="481" spans="1:11" s="95" customFormat="1" ht="154.5" customHeight="1" x14ac:dyDescent="0.25">
      <c r="A481" s="226" t="s">
        <v>535</v>
      </c>
      <c r="B481" s="221"/>
      <c r="C481" s="221"/>
      <c r="D481" s="221"/>
      <c r="E481" s="221"/>
      <c r="F481" s="221"/>
      <c r="G481" s="221"/>
      <c r="H481" s="221"/>
      <c r="I481" s="221"/>
      <c r="J481" s="221"/>
      <c r="K481" s="221"/>
    </row>
    <row r="482" spans="1:11" ht="292.5" customHeight="1" x14ac:dyDescent="0.25">
      <c r="A482" s="175" t="s">
        <v>583</v>
      </c>
      <c r="B482" s="221"/>
      <c r="C482" s="221"/>
      <c r="D482" s="221"/>
      <c r="E482" s="221"/>
      <c r="F482" s="221"/>
      <c r="G482" s="221"/>
      <c r="H482" s="221"/>
      <c r="I482" s="221"/>
      <c r="J482" s="221"/>
      <c r="K482" s="221"/>
    </row>
    <row r="483" spans="1:11" ht="48" customHeight="1" x14ac:dyDescent="0.25">
      <c r="A483" s="175" t="s">
        <v>536</v>
      </c>
      <c r="B483" s="224"/>
      <c r="C483" s="224"/>
      <c r="D483" s="224"/>
      <c r="E483" s="224"/>
      <c r="F483" s="224"/>
      <c r="G483" s="224"/>
      <c r="H483" s="224"/>
      <c r="I483" s="224"/>
      <c r="J483" s="224"/>
      <c r="K483" s="224"/>
    </row>
    <row r="484" spans="1:11" ht="288.75" customHeight="1" x14ac:dyDescent="0.25">
      <c r="A484" s="175" t="s">
        <v>537</v>
      </c>
      <c r="B484" s="221"/>
      <c r="C484" s="221"/>
      <c r="D484" s="221"/>
      <c r="E484" s="221"/>
      <c r="F484" s="221"/>
      <c r="G484" s="221"/>
      <c r="H484" s="221"/>
      <c r="I484" s="221"/>
      <c r="J484" s="221"/>
      <c r="K484" s="221"/>
    </row>
    <row r="485" spans="1:11" ht="270.75" customHeight="1" x14ac:dyDescent="0.25">
      <c r="A485" s="175" t="s">
        <v>538</v>
      </c>
      <c r="B485" s="221"/>
      <c r="C485" s="221"/>
      <c r="D485" s="221"/>
      <c r="E485" s="221"/>
      <c r="F485" s="221"/>
      <c r="G485" s="221"/>
      <c r="H485" s="221"/>
      <c r="I485" s="221"/>
      <c r="J485" s="221"/>
      <c r="K485" s="221"/>
    </row>
  </sheetData>
  <sheetProtection password="E833" sheet="1" objects="1" scenarios="1"/>
  <protectedRanges>
    <protectedRange sqref="J50:K52" name="Range2"/>
    <protectedRange sqref="A131:K131" name="Range3"/>
    <protectedRange sqref="A129" name="Range4"/>
  </protectedRanges>
  <mergeCells count="1062">
    <mergeCell ref="C158:G158"/>
    <mergeCell ref="A159:B159"/>
    <mergeCell ref="C159:G159"/>
    <mergeCell ref="A156:B156"/>
    <mergeCell ref="A157:B157"/>
    <mergeCell ref="A173:B173"/>
    <mergeCell ref="C173:G173"/>
    <mergeCell ref="A171:B171"/>
    <mergeCell ref="C171:G171"/>
    <mergeCell ref="A93:E93"/>
    <mergeCell ref="H92:I92"/>
    <mergeCell ref="H93:I93"/>
    <mergeCell ref="A153:B153"/>
    <mergeCell ref="C153:G153"/>
    <mergeCell ref="E137:J137"/>
    <mergeCell ref="A138:K138"/>
    <mergeCell ref="H145:I145"/>
    <mergeCell ref="J145:K145"/>
    <mergeCell ref="G141:J141"/>
    <mergeCell ref="A160:B160"/>
    <mergeCell ref="C160:G160"/>
    <mergeCell ref="A161:B161"/>
    <mergeCell ref="C161:G161"/>
    <mergeCell ref="A162:B162"/>
    <mergeCell ref="J92:K92"/>
    <mergeCell ref="J93:K93"/>
    <mergeCell ref="F92:G92"/>
    <mergeCell ref="F93:G93"/>
    <mergeCell ref="A92:E92"/>
    <mergeCell ref="A154:B154"/>
    <mergeCell ref="C154:G154"/>
    <mergeCell ref="A155:B155"/>
    <mergeCell ref="C155:G155"/>
    <mergeCell ref="J101:K101"/>
    <mergeCell ref="H100:I100"/>
    <mergeCell ref="H101:I101"/>
    <mergeCell ref="F100:G100"/>
    <mergeCell ref="F101:G101"/>
    <mergeCell ref="J104:K104"/>
    <mergeCell ref="C156:G156"/>
    <mergeCell ref="C157:G157"/>
    <mergeCell ref="C456:K456"/>
    <mergeCell ref="A457:B457"/>
    <mergeCell ref="C457:E457"/>
    <mergeCell ref="F457:H457"/>
    <mergeCell ref="I457:K457"/>
    <mergeCell ref="A191:B191"/>
    <mergeCell ref="C191:G191"/>
    <mergeCell ref="A192:B192"/>
    <mergeCell ref="C192:G192"/>
    <mergeCell ref="A193:B193"/>
    <mergeCell ref="C193:G193"/>
    <mergeCell ref="A438:B438"/>
    <mergeCell ref="C438:K438"/>
    <mergeCell ref="A439:B439"/>
    <mergeCell ref="C439:E439"/>
    <mergeCell ref="F439:H439"/>
    <mergeCell ref="I439:K439"/>
    <mergeCell ref="A440:B440"/>
    <mergeCell ref="C440:K440"/>
    <mergeCell ref="A441:B441"/>
    <mergeCell ref="C441:E441"/>
    <mergeCell ref="F441:H441"/>
    <mergeCell ref="I441:K441"/>
    <mergeCell ref="A458:B458"/>
    <mergeCell ref="C458:K458"/>
    <mergeCell ref="A459:B459"/>
    <mergeCell ref="C459:E459"/>
    <mergeCell ref="F459:H459"/>
    <mergeCell ref="I459:K459"/>
    <mergeCell ref="A447:B447"/>
    <mergeCell ref="C447:K447"/>
    <mergeCell ref="A443:K443"/>
    <mergeCell ref="A444:B444"/>
    <mergeCell ref="C444:E444"/>
    <mergeCell ref="F444:H444"/>
    <mergeCell ref="F448:H448"/>
    <mergeCell ref="I448:K448"/>
    <mergeCell ref="A450:K450"/>
    <mergeCell ref="A451:B451"/>
    <mergeCell ref="C451:E451"/>
    <mergeCell ref="F451:H451"/>
    <mergeCell ref="I451:K451"/>
    <mergeCell ref="I453:K453"/>
    <mergeCell ref="I444:K444"/>
    <mergeCell ref="A445:B445"/>
    <mergeCell ref="C445:K445"/>
    <mergeCell ref="A446:B446"/>
    <mergeCell ref="C446:E446"/>
    <mergeCell ref="F446:H446"/>
    <mergeCell ref="I446:K446"/>
    <mergeCell ref="A448:B448"/>
    <mergeCell ref="C448:E448"/>
    <mergeCell ref="A475:B475"/>
    <mergeCell ref="C475:E475"/>
    <mergeCell ref="F475:H475"/>
    <mergeCell ref="I475:K475"/>
    <mergeCell ref="A476:B476"/>
    <mergeCell ref="C476:K476"/>
    <mergeCell ref="A461:K461"/>
    <mergeCell ref="A462:B462"/>
    <mergeCell ref="C462:E462"/>
    <mergeCell ref="F462:H462"/>
    <mergeCell ref="I462:K462"/>
    <mergeCell ref="A463:B463"/>
    <mergeCell ref="C463:K463"/>
    <mergeCell ref="A464:B464"/>
    <mergeCell ref="I468:K468"/>
    <mergeCell ref="A188:B188"/>
    <mergeCell ref="C188:G188"/>
    <mergeCell ref="A189:B189"/>
    <mergeCell ref="C189:G189"/>
    <mergeCell ref="A190:B190"/>
    <mergeCell ref="C190:G190"/>
    <mergeCell ref="I466:K466"/>
    <mergeCell ref="A467:B467"/>
    <mergeCell ref="C467:K467"/>
    <mergeCell ref="A454:B454"/>
    <mergeCell ref="C454:K454"/>
    <mergeCell ref="A455:B455"/>
    <mergeCell ref="C455:E455"/>
    <mergeCell ref="C464:E464"/>
    <mergeCell ref="F464:H464"/>
    <mergeCell ref="I464:K464"/>
    <mergeCell ref="A456:B456"/>
    <mergeCell ref="F471:H471"/>
    <mergeCell ref="I471:K471"/>
    <mergeCell ref="A472:B472"/>
    <mergeCell ref="F455:H455"/>
    <mergeCell ref="I455:K455"/>
    <mergeCell ref="A452:B452"/>
    <mergeCell ref="C452:K452"/>
    <mergeCell ref="A453:B453"/>
    <mergeCell ref="C453:E453"/>
    <mergeCell ref="F453:H453"/>
    <mergeCell ref="A465:B465"/>
    <mergeCell ref="C465:K465"/>
    <mergeCell ref="A466:B466"/>
    <mergeCell ref="C466:E466"/>
    <mergeCell ref="F466:H466"/>
    <mergeCell ref="A477:B477"/>
    <mergeCell ref="C477:E477"/>
    <mergeCell ref="F477:H477"/>
    <mergeCell ref="I477:K477"/>
    <mergeCell ref="A470:K470"/>
    <mergeCell ref="A468:B468"/>
    <mergeCell ref="C468:E468"/>
    <mergeCell ref="F468:H468"/>
    <mergeCell ref="C472:K472"/>
    <mergeCell ref="A473:B473"/>
    <mergeCell ref="C473:E473"/>
    <mergeCell ref="F473:H473"/>
    <mergeCell ref="I473:K473"/>
    <mergeCell ref="A471:B471"/>
    <mergeCell ref="C471:E471"/>
    <mergeCell ref="A474:B474"/>
    <mergeCell ref="C474:K474"/>
    <mergeCell ref="A435:B435"/>
    <mergeCell ref="C435:E435"/>
    <mergeCell ref="F435:H435"/>
    <mergeCell ref="I435:K435"/>
    <mergeCell ref="A436:B436"/>
    <mergeCell ref="C436:K436"/>
    <mergeCell ref="A437:B437"/>
    <mergeCell ref="C437:E437"/>
    <mergeCell ref="F437:H437"/>
    <mergeCell ref="I437:K437"/>
    <mergeCell ref="I408:K408"/>
    <mergeCell ref="A409:B409"/>
    <mergeCell ref="A412:B412"/>
    <mergeCell ref="C412:E412"/>
    <mergeCell ref="F412:H412"/>
    <mergeCell ref="I412:K412"/>
    <mergeCell ref="I426:K426"/>
    <mergeCell ref="A430:B430"/>
    <mergeCell ref="C430:E430"/>
    <mergeCell ref="F430:H430"/>
    <mergeCell ref="I430:K430"/>
    <mergeCell ref="A431:B431"/>
    <mergeCell ref="C431:K431"/>
    <mergeCell ref="A429:B429"/>
    <mergeCell ref="C429:K429"/>
    <mergeCell ref="A427:B427"/>
    <mergeCell ref="A434:K434"/>
    <mergeCell ref="A432:B432"/>
    <mergeCell ref="C432:E432"/>
    <mergeCell ref="F432:H432"/>
    <mergeCell ref="I432:K432"/>
    <mergeCell ref="A425:B425"/>
    <mergeCell ref="C425:K425"/>
    <mergeCell ref="A426:B426"/>
    <mergeCell ref="C426:E426"/>
    <mergeCell ref="F426:H426"/>
    <mergeCell ref="I424:K424"/>
    <mergeCell ref="C428:E428"/>
    <mergeCell ref="F428:H428"/>
    <mergeCell ref="I428:K428"/>
    <mergeCell ref="C411:K411"/>
    <mergeCell ref="C409:K409"/>
    <mergeCell ref="C414:E414"/>
    <mergeCell ref="F414:H414"/>
    <mergeCell ref="I414:K414"/>
    <mergeCell ref="C427:K427"/>
    <mergeCell ref="A428:B428"/>
    <mergeCell ref="A421:B421"/>
    <mergeCell ref="C421:E421"/>
    <mergeCell ref="F421:H421"/>
    <mergeCell ref="I421:K421"/>
    <mergeCell ref="A423:K423"/>
    <mergeCell ref="A424:B424"/>
    <mergeCell ref="C424:E424"/>
    <mergeCell ref="F424:H424"/>
    <mergeCell ref="A413:B413"/>
    <mergeCell ref="C413:K413"/>
    <mergeCell ref="C418:K418"/>
    <mergeCell ref="A419:B419"/>
    <mergeCell ref="C419:E419"/>
    <mergeCell ref="F419:H419"/>
    <mergeCell ref="I419:K419"/>
    <mergeCell ref="A414:B414"/>
    <mergeCell ref="A417:B417"/>
    <mergeCell ref="C417:E417"/>
    <mergeCell ref="F417:H417"/>
    <mergeCell ref="I417:K417"/>
    <mergeCell ref="A418:B418"/>
    <mergeCell ref="A398:K398"/>
    <mergeCell ref="A399:B399"/>
    <mergeCell ref="C399:E399"/>
    <mergeCell ref="F399:H399"/>
    <mergeCell ref="I399:K399"/>
    <mergeCell ref="A400:B400"/>
    <mergeCell ref="A410:B410"/>
    <mergeCell ref="C410:E410"/>
    <mergeCell ref="A405:B405"/>
    <mergeCell ref="C405:E405"/>
    <mergeCell ref="F405:H405"/>
    <mergeCell ref="I405:K405"/>
    <mergeCell ref="F410:H410"/>
    <mergeCell ref="I410:K410"/>
    <mergeCell ref="A407:K407"/>
    <mergeCell ref="A408:B408"/>
    <mergeCell ref="F65:J65"/>
    <mergeCell ref="C393:K393"/>
    <mergeCell ref="B67:E67"/>
    <mergeCell ref="B68:E68"/>
    <mergeCell ref="A78:K78"/>
    <mergeCell ref="F66:J66"/>
    <mergeCell ref="F396:H396"/>
    <mergeCell ref="I396:K396"/>
    <mergeCell ref="H171:I171"/>
    <mergeCell ref="J171:K171"/>
    <mergeCell ref="H172:I172"/>
    <mergeCell ref="J172:K172"/>
    <mergeCell ref="H173:I173"/>
    <mergeCell ref="J173:K173"/>
    <mergeCell ref="J181:K181"/>
    <mergeCell ref="C180:G180"/>
    <mergeCell ref="C408:E408"/>
    <mergeCell ref="F408:H408"/>
    <mergeCell ref="C167:G167"/>
    <mergeCell ref="A168:B168"/>
    <mergeCell ref="C168:G168"/>
    <mergeCell ref="C169:G169"/>
    <mergeCell ref="A170:B170"/>
    <mergeCell ref="C170:G170"/>
    <mergeCell ref="C392:E392"/>
    <mergeCell ref="C396:E396"/>
    <mergeCell ref="F96:G96"/>
    <mergeCell ref="F97:G97"/>
    <mergeCell ref="A96:E96"/>
    <mergeCell ref="F104:G104"/>
    <mergeCell ref="F105:G105"/>
    <mergeCell ref="A104:E104"/>
    <mergeCell ref="J95:K95"/>
    <mergeCell ref="F94:G94"/>
    <mergeCell ref="F95:G95"/>
    <mergeCell ref="A94:E94"/>
    <mergeCell ref="A395:B395"/>
    <mergeCell ref="C395:K395"/>
    <mergeCell ref="I392:K392"/>
    <mergeCell ref="A394:B394"/>
    <mergeCell ref="C394:E394"/>
    <mergeCell ref="F394:H394"/>
    <mergeCell ref="I394:K394"/>
    <mergeCell ref="A392:B392"/>
    <mergeCell ref="J167:K167"/>
    <mergeCell ref="H168:I168"/>
    <mergeCell ref="A169:B169"/>
    <mergeCell ref="C165:G165"/>
    <mergeCell ref="A105:E105"/>
    <mergeCell ref="A99:E99"/>
    <mergeCell ref="A142:K142"/>
    <mergeCell ref="A144:K144"/>
    <mergeCell ref="H148:I148"/>
    <mergeCell ref="A102:E102"/>
    <mergeCell ref="A103:E103"/>
    <mergeCell ref="H94:I94"/>
    <mergeCell ref="J96:K96"/>
    <mergeCell ref="J97:K97"/>
    <mergeCell ref="H96:I96"/>
    <mergeCell ref="H97:I97"/>
    <mergeCell ref="A172:B172"/>
    <mergeCell ref="C172:G172"/>
    <mergeCell ref="A180:B180"/>
    <mergeCell ref="A181:B181"/>
    <mergeCell ref="A14:K14"/>
    <mergeCell ref="A15:K15"/>
    <mergeCell ref="A16:K16"/>
    <mergeCell ref="A17:K17"/>
    <mergeCell ref="A60:K60"/>
    <mergeCell ref="A53:K53"/>
    <mergeCell ref="A54:K54"/>
    <mergeCell ref="A55:K55"/>
    <mergeCell ref="A36:I36"/>
    <mergeCell ref="A29:K33"/>
    <mergeCell ref="A52:I52"/>
    <mergeCell ref="J52:K52"/>
    <mergeCell ref="A49:I49"/>
    <mergeCell ref="J49:K49"/>
    <mergeCell ref="A50:I50"/>
    <mergeCell ref="J50:K50"/>
    <mergeCell ref="A72:K72"/>
    <mergeCell ref="C63:I63"/>
    <mergeCell ref="A28:K28"/>
    <mergeCell ref="A34:K34"/>
    <mergeCell ref="A35:K35"/>
    <mergeCell ref="A51:I51"/>
    <mergeCell ref="J51:K51"/>
    <mergeCell ref="A20:K20"/>
    <mergeCell ref="A19:K19"/>
    <mergeCell ref="A18:K18"/>
    <mergeCell ref="A43:I43"/>
    <mergeCell ref="J43:K43"/>
    <mergeCell ref="A44:I44"/>
    <mergeCell ref="J44:K44"/>
    <mergeCell ref="A38:I38"/>
    <mergeCell ref="J36:K36"/>
    <mergeCell ref="A26:K26"/>
    <mergeCell ref="A37:I37"/>
    <mergeCell ref="A61:K61"/>
    <mergeCell ref="F64:J64"/>
    <mergeCell ref="A62:K62"/>
    <mergeCell ref="B64:E64"/>
    <mergeCell ref="J40:K40"/>
    <mergeCell ref="J41:K41"/>
    <mergeCell ref="J42:K42"/>
    <mergeCell ref="A39:I39"/>
    <mergeCell ref="A58:K58"/>
    <mergeCell ref="A59:G59"/>
    <mergeCell ref="H59:K59"/>
    <mergeCell ref="A56:K57"/>
    <mergeCell ref="A45:I45"/>
    <mergeCell ref="J45:K45"/>
    <mergeCell ref="A48:I48"/>
    <mergeCell ref="J48:K48"/>
    <mergeCell ref="J37:K37"/>
    <mergeCell ref="A9:K9"/>
    <mergeCell ref="A8:K8"/>
    <mergeCell ref="A7:K7"/>
    <mergeCell ref="A1:K2"/>
    <mergeCell ref="B3:I3"/>
    <mergeCell ref="B4:I4"/>
    <mergeCell ref="B5:I5"/>
    <mergeCell ref="B6:I6"/>
    <mergeCell ref="J91:K91"/>
    <mergeCell ref="F90:G90"/>
    <mergeCell ref="F91:G91"/>
    <mergeCell ref="A90:E90"/>
    <mergeCell ref="A91:E91"/>
    <mergeCell ref="F86:G86"/>
    <mergeCell ref="A86:E86"/>
    <mergeCell ref="H87:I87"/>
    <mergeCell ref="J88:K88"/>
    <mergeCell ref="J89:K89"/>
    <mergeCell ref="A22:K22"/>
    <mergeCell ref="J38:K38"/>
    <mergeCell ref="A27:K27"/>
    <mergeCell ref="A24:K24"/>
    <mergeCell ref="A25:K25"/>
    <mergeCell ref="H90:I90"/>
    <mergeCell ref="J90:K90"/>
    <mergeCell ref="J84:K84"/>
    <mergeCell ref="J85:K85"/>
    <mergeCell ref="F85:G85"/>
    <mergeCell ref="A21:K21"/>
    <mergeCell ref="J86:K86"/>
    <mergeCell ref="H91:I91"/>
    <mergeCell ref="A46:I46"/>
    <mergeCell ref="A12:K12"/>
    <mergeCell ref="A13:K13"/>
    <mergeCell ref="J102:K102"/>
    <mergeCell ref="J103:K103"/>
    <mergeCell ref="H102:I102"/>
    <mergeCell ref="H103:I103"/>
    <mergeCell ref="F102:G102"/>
    <mergeCell ref="F103:G103"/>
    <mergeCell ref="F88:G88"/>
    <mergeCell ref="F89:G89"/>
    <mergeCell ref="A88:E88"/>
    <mergeCell ref="A89:E89"/>
    <mergeCell ref="H88:I88"/>
    <mergeCell ref="H89:I89"/>
    <mergeCell ref="A10:K10"/>
    <mergeCell ref="A84:E84"/>
    <mergeCell ref="F84:G84"/>
    <mergeCell ref="H84:I84"/>
    <mergeCell ref="H85:I85"/>
    <mergeCell ref="H86:I86"/>
    <mergeCell ref="A76:K77"/>
    <mergeCell ref="A83:K83"/>
    <mergeCell ref="A82:K82"/>
    <mergeCell ref="A11:K11"/>
    <mergeCell ref="B65:E65"/>
    <mergeCell ref="B66:E66"/>
    <mergeCell ref="J46:K46"/>
    <mergeCell ref="A47:I47"/>
    <mergeCell ref="J47:K47"/>
    <mergeCell ref="A23:K23"/>
    <mergeCell ref="A42:I42"/>
    <mergeCell ref="J39:K39"/>
    <mergeCell ref="J105:K105"/>
    <mergeCell ref="H104:I104"/>
    <mergeCell ref="H105:I105"/>
    <mergeCell ref="J98:K98"/>
    <mergeCell ref="J99:K99"/>
    <mergeCell ref="H98:I98"/>
    <mergeCell ref="H99:I99"/>
    <mergeCell ref="F98:G98"/>
    <mergeCell ref="F99:G99"/>
    <mergeCell ref="A40:I40"/>
    <mergeCell ref="A41:I41"/>
    <mergeCell ref="A70:K70"/>
    <mergeCell ref="J87:K87"/>
    <mergeCell ref="F87:G87"/>
    <mergeCell ref="A87:E87"/>
    <mergeCell ref="F68:J68"/>
    <mergeCell ref="A71:K71"/>
    <mergeCell ref="A85:E85"/>
    <mergeCell ref="A73:K73"/>
    <mergeCell ref="A74:K74"/>
    <mergeCell ref="A80:K81"/>
    <mergeCell ref="A95:E95"/>
    <mergeCell ref="H95:I95"/>
    <mergeCell ref="A100:E100"/>
    <mergeCell ref="A101:E101"/>
    <mergeCell ref="A98:E98"/>
    <mergeCell ref="A69:K69"/>
    <mergeCell ref="F67:J67"/>
    <mergeCell ref="A75:K75"/>
    <mergeCell ref="J100:K100"/>
    <mergeCell ref="A97:E97"/>
    <mergeCell ref="J94:K94"/>
    <mergeCell ref="J108:K108"/>
    <mergeCell ref="J109:K109"/>
    <mergeCell ref="H108:I108"/>
    <mergeCell ref="H109:I109"/>
    <mergeCell ref="F108:G108"/>
    <mergeCell ref="F109:G109"/>
    <mergeCell ref="A108:E108"/>
    <mergeCell ref="A109:E109"/>
    <mergeCell ref="J106:K106"/>
    <mergeCell ref="J107:K107"/>
    <mergeCell ref="H106:I106"/>
    <mergeCell ref="H107:I107"/>
    <mergeCell ref="F106:G106"/>
    <mergeCell ref="F107:G107"/>
    <mergeCell ref="A106:E106"/>
    <mergeCell ref="A107:E107"/>
    <mergeCell ref="J112:K112"/>
    <mergeCell ref="F118:G118"/>
    <mergeCell ref="F119:G119"/>
    <mergeCell ref="H121:I121"/>
    <mergeCell ref="A122:E122"/>
    <mergeCell ref="J113:K113"/>
    <mergeCell ref="H112:I112"/>
    <mergeCell ref="H113:I113"/>
    <mergeCell ref="F112:G112"/>
    <mergeCell ref="F113:G113"/>
    <mergeCell ref="A112:E112"/>
    <mergeCell ref="A113:E113"/>
    <mergeCell ref="J114:K114"/>
    <mergeCell ref="J115:K115"/>
    <mergeCell ref="A110:E110"/>
    <mergeCell ref="A111:E111"/>
    <mergeCell ref="J110:K110"/>
    <mergeCell ref="J111:K111"/>
    <mergeCell ref="H110:I110"/>
    <mergeCell ref="H111:I111"/>
    <mergeCell ref="F110:G110"/>
    <mergeCell ref="F111:G111"/>
    <mergeCell ref="H114:I114"/>
    <mergeCell ref="H115:I115"/>
    <mergeCell ref="F114:G114"/>
    <mergeCell ref="F115:G115"/>
    <mergeCell ref="A114:E114"/>
    <mergeCell ref="A115:E115"/>
    <mergeCell ref="A116:E116"/>
    <mergeCell ref="A117:E117"/>
    <mergeCell ref="E135:J135"/>
    <mergeCell ref="B136:D136"/>
    <mergeCell ref="E136:J136"/>
    <mergeCell ref="B137:D137"/>
    <mergeCell ref="J118:K118"/>
    <mergeCell ref="J119:K119"/>
    <mergeCell ref="H118:I118"/>
    <mergeCell ref="H119:I119"/>
    <mergeCell ref="J116:K116"/>
    <mergeCell ref="J117:K117"/>
    <mergeCell ref="H116:I116"/>
    <mergeCell ref="H117:I117"/>
    <mergeCell ref="F116:G116"/>
    <mergeCell ref="F117:G117"/>
    <mergeCell ref="A130:K130"/>
    <mergeCell ref="A131:K131"/>
    <mergeCell ref="A127:XFD127"/>
    <mergeCell ref="A128:K128"/>
    <mergeCell ref="A129:K129"/>
    <mergeCell ref="J125:K125"/>
    <mergeCell ref="J126:K126"/>
    <mergeCell ref="H125:I125"/>
    <mergeCell ref="A126:E126"/>
    <mergeCell ref="J122:K122"/>
    <mergeCell ref="J124:K124"/>
    <mergeCell ref="H124:I124"/>
    <mergeCell ref="F124:G124"/>
    <mergeCell ref="A124:E124"/>
    <mergeCell ref="A118:E118"/>
    <mergeCell ref="A119:E119"/>
    <mergeCell ref="A132:K132"/>
    <mergeCell ref="A133:K133"/>
    <mergeCell ref="A140:K140"/>
    <mergeCell ref="B141:F141"/>
    <mergeCell ref="J148:K148"/>
    <mergeCell ref="A146:B146"/>
    <mergeCell ref="C146:G146"/>
    <mergeCell ref="A147:B147"/>
    <mergeCell ref="C147:G147"/>
    <mergeCell ref="B135:D135"/>
    <mergeCell ref="A123:E123"/>
    <mergeCell ref="J120:K120"/>
    <mergeCell ref="J121:K121"/>
    <mergeCell ref="H120:I120"/>
    <mergeCell ref="J123:K123"/>
    <mergeCell ref="H122:I122"/>
    <mergeCell ref="H123:I123"/>
    <mergeCell ref="F122:G122"/>
    <mergeCell ref="F123:G123"/>
    <mergeCell ref="F120:G120"/>
    <mergeCell ref="F121:G121"/>
    <mergeCell ref="A120:E120"/>
    <mergeCell ref="A121:E121"/>
    <mergeCell ref="B134:D134"/>
    <mergeCell ref="E134:J134"/>
    <mergeCell ref="H126:I126"/>
    <mergeCell ref="F125:G125"/>
    <mergeCell ref="F126:G126"/>
    <mergeCell ref="A125:E125"/>
    <mergeCell ref="A145:B145"/>
    <mergeCell ref="C145:G145"/>
    <mergeCell ref="H146:I146"/>
    <mergeCell ref="J146:K146"/>
    <mergeCell ref="H147:I147"/>
    <mergeCell ref="J147:K147"/>
    <mergeCell ref="A148:B148"/>
    <mergeCell ref="C148:G148"/>
    <mergeCell ref="H154:I154"/>
    <mergeCell ref="J154:K154"/>
    <mergeCell ref="H155:I155"/>
    <mergeCell ref="J155:K155"/>
    <mergeCell ref="A149:B149"/>
    <mergeCell ref="C149:G149"/>
    <mergeCell ref="A150:B150"/>
    <mergeCell ref="C150:G150"/>
    <mergeCell ref="A143:K143"/>
    <mergeCell ref="A151:B151"/>
    <mergeCell ref="C151:G151"/>
    <mergeCell ref="A152:B152"/>
    <mergeCell ref="C152:G152"/>
    <mergeCell ref="H162:I162"/>
    <mergeCell ref="J162:K162"/>
    <mergeCell ref="H156:I156"/>
    <mergeCell ref="J156:K156"/>
    <mergeCell ref="H157:I157"/>
    <mergeCell ref="J157:K157"/>
    <mergeCell ref="H153:I153"/>
    <mergeCell ref="J153:K153"/>
    <mergeCell ref="H149:I149"/>
    <mergeCell ref="J149:K149"/>
    <mergeCell ref="H150:I150"/>
    <mergeCell ref="J150:K150"/>
    <mergeCell ref="H151:I151"/>
    <mergeCell ref="J151:K151"/>
    <mergeCell ref="H152:I152"/>
    <mergeCell ref="J152:K152"/>
    <mergeCell ref="J168:K168"/>
    <mergeCell ref="H169:I169"/>
    <mergeCell ref="J169:K169"/>
    <mergeCell ref="H170:I170"/>
    <mergeCell ref="J170:K170"/>
    <mergeCell ref="H165:I165"/>
    <mergeCell ref="J165:K165"/>
    <mergeCell ref="H166:I166"/>
    <mergeCell ref="J166:K166"/>
    <mergeCell ref="H158:I158"/>
    <mergeCell ref="J158:K158"/>
    <mergeCell ref="A163:B163"/>
    <mergeCell ref="C163:G163"/>
    <mergeCell ref="A164:B164"/>
    <mergeCell ref="C164:G164"/>
    <mergeCell ref="C162:G162"/>
    <mergeCell ref="H163:I163"/>
    <mergeCell ref="J163:K163"/>
    <mergeCell ref="H164:I164"/>
    <mergeCell ref="J164:K164"/>
    <mergeCell ref="H159:I159"/>
    <mergeCell ref="J159:K159"/>
    <mergeCell ref="H160:I160"/>
    <mergeCell ref="J160:K160"/>
    <mergeCell ref="H161:I161"/>
    <mergeCell ref="J161:K161"/>
    <mergeCell ref="A166:B166"/>
    <mergeCell ref="C166:G166"/>
    <mergeCell ref="A167:B167"/>
    <mergeCell ref="A165:B165"/>
    <mergeCell ref="H167:I167"/>
    <mergeCell ref="A158:B158"/>
    <mergeCell ref="J174:K174"/>
    <mergeCell ref="H175:I175"/>
    <mergeCell ref="J175:K175"/>
    <mergeCell ref="H180:I180"/>
    <mergeCell ref="J180:K180"/>
    <mergeCell ref="A177:K177"/>
    <mergeCell ref="A178:K178"/>
    <mergeCell ref="A179:K179"/>
    <mergeCell ref="A174:B174"/>
    <mergeCell ref="C174:G174"/>
    <mergeCell ref="A175:B175"/>
    <mergeCell ref="C175:G175"/>
    <mergeCell ref="H181:I181"/>
    <mergeCell ref="H174:I174"/>
    <mergeCell ref="C183:G183"/>
    <mergeCell ref="A184:B184"/>
    <mergeCell ref="C184:G184"/>
    <mergeCell ref="C181:G181"/>
    <mergeCell ref="A182:B182"/>
    <mergeCell ref="C182:G182"/>
    <mergeCell ref="A183:B183"/>
    <mergeCell ref="A196:B196"/>
    <mergeCell ref="H182:I182"/>
    <mergeCell ref="J182:K182"/>
    <mergeCell ref="H183:I183"/>
    <mergeCell ref="J183:K183"/>
    <mergeCell ref="H184:I184"/>
    <mergeCell ref="J184:K184"/>
    <mergeCell ref="J186:K186"/>
    <mergeCell ref="H187:I187"/>
    <mergeCell ref="J187:K187"/>
    <mergeCell ref="H196:I196"/>
    <mergeCell ref="J196:K196"/>
    <mergeCell ref="H197:I197"/>
    <mergeCell ref="J197:K197"/>
    <mergeCell ref="H194:I194"/>
    <mergeCell ref="J194:K194"/>
    <mergeCell ref="H195:I195"/>
    <mergeCell ref="H188:I188"/>
    <mergeCell ref="J188:K188"/>
    <mergeCell ref="H189:I189"/>
    <mergeCell ref="J189:K189"/>
    <mergeCell ref="H190:I190"/>
    <mergeCell ref="J190:K190"/>
    <mergeCell ref="H185:I185"/>
    <mergeCell ref="J185:K185"/>
    <mergeCell ref="H186:I186"/>
    <mergeCell ref="A185:B185"/>
    <mergeCell ref="C185:G185"/>
    <mergeCell ref="A186:B186"/>
    <mergeCell ref="C186:G186"/>
    <mergeCell ref="A187:B187"/>
    <mergeCell ref="C187:G187"/>
    <mergeCell ref="J199:K199"/>
    <mergeCell ref="H200:I200"/>
    <mergeCell ref="J200:K200"/>
    <mergeCell ref="A201:B201"/>
    <mergeCell ref="C201:G201"/>
    <mergeCell ref="A202:B202"/>
    <mergeCell ref="C202:G202"/>
    <mergeCell ref="C196:G196"/>
    <mergeCell ref="A197:B197"/>
    <mergeCell ref="C197:G197"/>
    <mergeCell ref="A198:B198"/>
    <mergeCell ref="C198:G198"/>
    <mergeCell ref="H198:I198"/>
    <mergeCell ref="H201:I201"/>
    <mergeCell ref="J201:K201"/>
    <mergeCell ref="H191:I191"/>
    <mergeCell ref="J191:K191"/>
    <mergeCell ref="H192:I192"/>
    <mergeCell ref="J192:K192"/>
    <mergeCell ref="H193:I193"/>
    <mergeCell ref="J193:K193"/>
    <mergeCell ref="J198:K198"/>
    <mergeCell ref="H199:I199"/>
    <mergeCell ref="J195:K195"/>
    <mergeCell ref="A194:B194"/>
    <mergeCell ref="C194:G194"/>
    <mergeCell ref="A195:B195"/>
    <mergeCell ref="C195:G195"/>
    <mergeCell ref="A200:B200"/>
    <mergeCell ref="C200:G200"/>
    <mergeCell ref="A199:B199"/>
    <mergeCell ref="C199:G199"/>
    <mergeCell ref="H205:I205"/>
    <mergeCell ref="J205:K205"/>
    <mergeCell ref="C208:G208"/>
    <mergeCell ref="A209:B209"/>
    <mergeCell ref="C209:G209"/>
    <mergeCell ref="A210:B210"/>
    <mergeCell ref="C210:G210"/>
    <mergeCell ref="A205:B205"/>
    <mergeCell ref="C205:G205"/>
    <mergeCell ref="J208:K208"/>
    <mergeCell ref="A203:B203"/>
    <mergeCell ref="C203:G203"/>
    <mergeCell ref="J202:K202"/>
    <mergeCell ref="H203:I203"/>
    <mergeCell ref="J203:K203"/>
    <mergeCell ref="H204:I204"/>
    <mergeCell ref="J204:K204"/>
    <mergeCell ref="H202:I202"/>
    <mergeCell ref="A204:B204"/>
    <mergeCell ref="C204:G204"/>
    <mergeCell ref="J206:K206"/>
    <mergeCell ref="H207:I207"/>
    <mergeCell ref="J207:K207"/>
    <mergeCell ref="H208:I208"/>
    <mergeCell ref="A390:B390"/>
    <mergeCell ref="C390:E390"/>
    <mergeCell ref="F390:H390"/>
    <mergeCell ref="I390:K390"/>
    <mergeCell ref="B247:I247"/>
    <mergeCell ref="B235:K235"/>
    <mergeCell ref="H209:I209"/>
    <mergeCell ref="J209:K209"/>
    <mergeCell ref="H210:I210"/>
    <mergeCell ref="J210:K210"/>
    <mergeCell ref="A206:B206"/>
    <mergeCell ref="C206:G206"/>
    <mergeCell ref="A207:B207"/>
    <mergeCell ref="C207:G207"/>
    <mergeCell ref="A208:B208"/>
    <mergeCell ref="H206:I206"/>
    <mergeCell ref="A212:K212"/>
    <mergeCell ref="B213:J213"/>
    <mergeCell ref="B214:J214"/>
    <mergeCell ref="B231:K231"/>
    <mergeCell ref="A229:K229"/>
    <mergeCell ref="A216:K216"/>
    <mergeCell ref="B217:J217"/>
    <mergeCell ref="J253:K253"/>
    <mergeCell ref="B268:I268"/>
    <mergeCell ref="J268:K268"/>
    <mergeCell ref="B269:I269"/>
    <mergeCell ref="J269:K269"/>
    <mergeCell ref="B271:I271"/>
    <mergeCell ref="B256:I256"/>
    <mergeCell ref="J256:K256"/>
    <mergeCell ref="B257:I257"/>
    <mergeCell ref="A483:K483"/>
    <mergeCell ref="A391:B391"/>
    <mergeCell ref="C391:K391"/>
    <mergeCell ref="J238:K238"/>
    <mergeCell ref="A389:K389"/>
    <mergeCell ref="B218:J218"/>
    <mergeCell ref="A221:K221"/>
    <mergeCell ref="A222:K222"/>
    <mergeCell ref="A219:K219"/>
    <mergeCell ref="A220:K220"/>
    <mergeCell ref="J250:K250"/>
    <mergeCell ref="A230:K230"/>
    <mergeCell ref="B248:K248"/>
    <mergeCell ref="B249:I249"/>
    <mergeCell ref="J249:K249"/>
    <mergeCell ref="B245:I245"/>
    <mergeCell ref="J245:K245"/>
    <mergeCell ref="B246:I246"/>
    <mergeCell ref="J246:K246"/>
    <mergeCell ref="A223:K223"/>
    <mergeCell ref="A224:K224"/>
    <mergeCell ref="A225:K225"/>
    <mergeCell ref="B242:I242"/>
    <mergeCell ref="A393:B393"/>
    <mergeCell ref="A420:B420"/>
    <mergeCell ref="C420:K420"/>
    <mergeCell ref="A416:K416"/>
    <mergeCell ref="A404:B404"/>
    <mergeCell ref="C404:K404"/>
    <mergeCell ref="C400:K400"/>
    <mergeCell ref="A401:B401"/>
    <mergeCell ref="C401:E401"/>
    <mergeCell ref="A396:B396"/>
    <mergeCell ref="F401:H401"/>
    <mergeCell ref="I401:K401"/>
    <mergeCell ref="A402:B402"/>
    <mergeCell ref="C402:K402"/>
    <mergeCell ref="B250:I250"/>
    <mergeCell ref="A243:K243"/>
    <mergeCell ref="B244:K244"/>
    <mergeCell ref="B239:K239"/>
    <mergeCell ref="B236:I236"/>
    <mergeCell ref="J236:K236"/>
    <mergeCell ref="B240:I240"/>
    <mergeCell ref="J240:K240"/>
    <mergeCell ref="B241:I241"/>
    <mergeCell ref="J241:K241"/>
    <mergeCell ref="A484:K484"/>
    <mergeCell ref="A228:K228"/>
    <mergeCell ref="B232:I232"/>
    <mergeCell ref="J232:K232"/>
    <mergeCell ref="B233:I233"/>
    <mergeCell ref="J233:K233"/>
    <mergeCell ref="B234:I234"/>
    <mergeCell ref="J234:K234"/>
    <mergeCell ref="B255:K255"/>
    <mergeCell ref="F392:H392"/>
    <mergeCell ref="J247:K247"/>
    <mergeCell ref="B264:I264"/>
    <mergeCell ref="J264:K264"/>
    <mergeCell ref="B251:I251"/>
    <mergeCell ref="J251:K251"/>
    <mergeCell ref="J242:K242"/>
    <mergeCell ref="B253:I253"/>
    <mergeCell ref="A485:K485"/>
    <mergeCell ref="A226:K226"/>
    <mergeCell ref="A227:K227"/>
    <mergeCell ref="A479:K479"/>
    <mergeCell ref="A480:K480"/>
    <mergeCell ref="A481:K481"/>
    <mergeCell ref="A482:K482"/>
    <mergeCell ref="B237:I237"/>
    <mergeCell ref="J237:K237"/>
    <mergeCell ref="B238:I238"/>
    <mergeCell ref="J258:K258"/>
    <mergeCell ref="J259:K259"/>
    <mergeCell ref="A261:K261"/>
    <mergeCell ref="B262:K262"/>
    <mergeCell ref="B263:I263"/>
    <mergeCell ref="J263:K263"/>
    <mergeCell ref="A403:B403"/>
    <mergeCell ref="C403:E403"/>
    <mergeCell ref="F403:H403"/>
    <mergeCell ref="I403:K403"/>
    <mergeCell ref="A411:B411"/>
    <mergeCell ref="B266:K266"/>
    <mergeCell ref="B265:I265"/>
    <mergeCell ref="J265:K265"/>
    <mergeCell ref="B267:I267"/>
    <mergeCell ref="J267:K267"/>
    <mergeCell ref="B274:I274"/>
    <mergeCell ref="J274:K274"/>
    <mergeCell ref="B254:I254"/>
    <mergeCell ref="J254:K254"/>
    <mergeCell ref="B252:I252"/>
    <mergeCell ref="J252:K252"/>
    <mergeCell ref="B258:I258"/>
    <mergeCell ref="B259:I259"/>
    <mergeCell ref="J257:K257"/>
    <mergeCell ref="B273:I273"/>
    <mergeCell ref="B279:I279"/>
    <mergeCell ref="J279:K279"/>
    <mergeCell ref="B282:I282"/>
    <mergeCell ref="J282:K282"/>
    <mergeCell ref="B280:I280"/>
    <mergeCell ref="J280:K280"/>
    <mergeCell ref="B285:I285"/>
    <mergeCell ref="J271:K271"/>
    <mergeCell ref="B272:I272"/>
    <mergeCell ref="J272:K272"/>
    <mergeCell ref="B270:K270"/>
    <mergeCell ref="B323:I323"/>
    <mergeCell ref="B300:I300"/>
    <mergeCell ref="J300:K300"/>
    <mergeCell ref="B278:I278"/>
    <mergeCell ref="J278:K278"/>
    <mergeCell ref="B277:I277"/>
    <mergeCell ref="B281:K281"/>
    <mergeCell ref="B288:I288"/>
    <mergeCell ref="J288:K288"/>
    <mergeCell ref="B289:I289"/>
    <mergeCell ref="B290:I290"/>
    <mergeCell ref="J289:K289"/>
    <mergeCell ref="J290:K290"/>
    <mergeCell ref="B283:I283"/>
    <mergeCell ref="J283:K283"/>
    <mergeCell ref="B276:K276"/>
    <mergeCell ref="J277:K277"/>
    <mergeCell ref="A275:K275"/>
    <mergeCell ref="J273:K273"/>
    <mergeCell ref="J285:K285"/>
    <mergeCell ref="B284:I284"/>
    <mergeCell ref="J284:K284"/>
    <mergeCell ref="A286:K286"/>
    <mergeCell ref="B287:K287"/>
    <mergeCell ref="J337:K337"/>
    <mergeCell ref="B311:I311"/>
    <mergeCell ref="J311:K311"/>
    <mergeCell ref="B317:I317"/>
    <mergeCell ref="J317:K317"/>
    <mergeCell ref="B298:I298"/>
    <mergeCell ref="J297:K297"/>
    <mergeCell ref="J298:K298"/>
    <mergeCell ref="B299:K299"/>
    <mergeCell ref="B295:K295"/>
    <mergeCell ref="B296:I296"/>
    <mergeCell ref="J296:K296"/>
    <mergeCell ref="B297:I297"/>
    <mergeCell ref="B291:K291"/>
    <mergeCell ref="B292:I292"/>
    <mergeCell ref="J292:K292"/>
    <mergeCell ref="B293:I293"/>
    <mergeCell ref="B294:I294"/>
    <mergeCell ref="J293:K293"/>
    <mergeCell ref="J294:K294"/>
    <mergeCell ref="B301:I301"/>
    <mergeCell ref="B302:I302"/>
    <mergeCell ref="J301:K301"/>
    <mergeCell ref="J302:K302"/>
    <mergeCell ref="A304:K304"/>
    <mergeCell ref="B305:K305"/>
    <mergeCell ref="B306:I306"/>
    <mergeCell ref="B307:I307"/>
    <mergeCell ref="B308:I308"/>
    <mergeCell ref="B318:I318"/>
    <mergeCell ref="B316:I316"/>
    <mergeCell ref="J316:K316"/>
    <mergeCell ref="B309:I309"/>
    <mergeCell ref="J306:K306"/>
    <mergeCell ref="J307:K307"/>
    <mergeCell ref="J308:K308"/>
    <mergeCell ref="J309:K309"/>
    <mergeCell ref="B310:K310"/>
    <mergeCell ref="B312:I312"/>
    <mergeCell ref="B319:I319"/>
    <mergeCell ref="J318:K318"/>
    <mergeCell ref="J319:K319"/>
    <mergeCell ref="A321:K321"/>
    <mergeCell ref="B322:K322"/>
    <mergeCell ref="B327:K327"/>
    <mergeCell ref="J312:K312"/>
    <mergeCell ref="B313:I313"/>
    <mergeCell ref="J313:K313"/>
    <mergeCell ref="B314:K314"/>
    <mergeCell ref="B315:I315"/>
    <mergeCell ref="J315:K315"/>
    <mergeCell ref="B328:I328"/>
    <mergeCell ref="J328:K328"/>
    <mergeCell ref="J368:K368"/>
    <mergeCell ref="J323:K323"/>
    <mergeCell ref="B324:I324"/>
    <mergeCell ref="J324:K324"/>
    <mergeCell ref="B325:I325"/>
    <mergeCell ref="J325:K325"/>
    <mergeCell ref="B326:I326"/>
    <mergeCell ref="J326:K326"/>
    <mergeCell ref="B331:I331"/>
    <mergeCell ref="J331:K331"/>
    <mergeCell ref="B329:I329"/>
    <mergeCell ref="J329:K329"/>
    <mergeCell ref="B330:I330"/>
    <mergeCell ref="A333:K333"/>
    <mergeCell ref="J330:K330"/>
    <mergeCell ref="B332:I332"/>
    <mergeCell ref="J332:K332"/>
    <mergeCell ref="B334:K334"/>
    <mergeCell ref="B335:I335"/>
    <mergeCell ref="J335:K335"/>
    <mergeCell ref="B336:I336"/>
    <mergeCell ref="J336:K336"/>
    <mergeCell ref="B345:I345"/>
    <mergeCell ref="B346:I346"/>
    <mergeCell ref="B340:I340"/>
    <mergeCell ref="B338:K338"/>
    <mergeCell ref="B339:I339"/>
    <mergeCell ref="J339:K339"/>
    <mergeCell ref="B342:K342"/>
    <mergeCell ref="B343:I343"/>
    <mergeCell ref="J343:K343"/>
    <mergeCell ref="B337:I337"/>
    <mergeCell ref="B373:K373"/>
    <mergeCell ref="B341:I341"/>
    <mergeCell ref="J340:K340"/>
    <mergeCell ref="B369:I369"/>
    <mergeCell ref="B370:I370"/>
    <mergeCell ref="J357:K357"/>
    <mergeCell ref="B344:I344"/>
    <mergeCell ref="B347:I347"/>
    <mergeCell ref="J344:K344"/>
    <mergeCell ref="J345:K345"/>
    <mergeCell ref="J349:K349"/>
    <mergeCell ref="B350:I350"/>
    <mergeCell ref="B351:I351"/>
    <mergeCell ref="B352:I352"/>
    <mergeCell ref="J350:K350"/>
    <mergeCell ref="A372:K372"/>
    <mergeCell ref="J351:K351"/>
    <mergeCell ref="J352:K352"/>
    <mergeCell ref="A354:K354"/>
    <mergeCell ref="B355:K355"/>
    <mergeCell ref="B362:I362"/>
    <mergeCell ref="B363:I363"/>
    <mergeCell ref="B364:I364"/>
    <mergeCell ref="B365:I365"/>
    <mergeCell ref="J341:K341"/>
    <mergeCell ref="B368:I368"/>
    <mergeCell ref="J346:K346"/>
    <mergeCell ref="J347:K347"/>
    <mergeCell ref="B348:K348"/>
    <mergeCell ref="B349:I349"/>
    <mergeCell ref="J358:K358"/>
    <mergeCell ref="J359:K359"/>
    <mergeCell ref="J361:K361"/>
    <mergeCell ref="J369:K369"/>
    <mergeCell ref="J370:K370"/>
    <mergeCell ref="J365:K365"/>
    <mergeCell ref="J367:K367"/>
    <mergeCell ref="B360:K360"/>
    <mergeCell ref="B361:I361"/>
    <mergeCell ref="B356:I356"/>
    <mergeCell ref="J356:K356"/>
    <mergeCell ref="B357:I357"/>
    <mergeCell ref="B358:I358"/>
    <mergeCell ref="B359:I359"/>
    <mergeCell ref="B367:I367"/>
    <mergeCell ref="B366:K366"/>
    <mergeCell ref="J362:K362"/>
    <mergeCell ref="J363:K363"/>
    <mergeCell ref="J364:K364"/>
    <mergeCell ref="B378:K378"/>
    <mergeCell ref="B375:I375"/>
    <mergeCell ref="B376:I376"/>
    <mergeCell ref="B377:I377"/>
    <mergeCell ref="B379:I379"/>
    <mergeCell ref="B382:K382"/>
    <mergeCell ref="J375:K375"/>
    <mergeCell ref="J376:K376"/>
    <mergeCell ref="J377:K377"/>
    <mergeCell ref="J384:K384"/>
    <mergeCell ref="J385:K385"/>
    <mergeCell ref="J379:K379"/>
    <mergeCell ref="J380:K380"/>
    <mergeCell ref="J381:K381"/>
    <mergeCell ref="B374:I374"/>
    <mergeCell ref="J374:K374"/>
    <mergeCell ref="A388:K388"/>
    <mergeCell ref="B380:I380"/>
    <mergeCell ref="B381:I381"/>
    <mergeCell ref="B383:I383"/>
    <mergeCell ref="B384:I384"/>
    <mergeCell ref="B385:I385"/>
    <mergeCell ref="B386:I386"/>
    <mergeCell ref="J386:K386"/>
    <mergeCell ref="A387:K387"/>
    <mergeCell ref="J383:K383"/>
  </mergeCells>
  <conditionalFormatting sqref="A175:B175">
    <cfRule type="iconSet" priority="12">
      <iconSet iconSet="3Flags">
        <cfvo type="percent" val="0"/>
        <cfvo type="percent" val="&quot;&quot;&quot;Quadrant A&quot;&quot; or &quot;&quot;Quadrant C&quot;&quot;&quot;"/>
        <cfvo type="percent" val="67"/>
      </iconSet>
    </cfRule>
    <cfRule type="iconSet" priority="13">
      <iconSet iconSet="3Flags">
        <cfvo type="percent" val="0"/>
        <cfvo type="percent" val="33"/>
        <cfvo type="percent" val="67"/>
      </iconSet>
    </cfRule>
  </conditionalFormatting>
  <conditionalFormatting sqref="A144:K210">
    <cfRule type="containsText" dxfId="18" priority="7" operator="containsText" text="Quadrant D">
      <formula>NOT(ISERROR(SEARCH("Quadrant D",A144)))</formula>
    </cfRule>
    <cfRule type="containsText" dxfId="17" priority="8" operator="containsText" text="Quadrant C">
      <formula>NOT(ISERROR(SEARCH("Quadrant C",A144)))</formula>
    </cfRule>
    <cfRule type="containsText" dxfId="16" priority="9" operator="containsText" text="Quadrant B">
      <formula>NOT(ISERROR(SEARCH("Quadrant B",A144)))</formula>
    </cfRule>
    <cfRule type="containsText" dxfId="15" priority="10" operator="containsText" text="Quadrant A">
      <formula>NOT(ISERROR(SEARCH("Quadrant A",A144)))</formula>
    </cfRule>
  </conditionalFormatting>
  <conditionalFormatting sqref="A134:K137 A139:K139 A138">
    <cfRule type="containsText" dxfId="14" priority="3" operator="containsText" text="Quadrant D">
      <formula>NOT(ISERROR(SEARCH("Quadrant D",A134)))</formula>
    </cfRule>
    <cfRule type="containsText" dxfId="13" priority="4" operator="containsText" text="Quadrant C">
      <formula>NOT(ISERROR(SEARCH("Quadrant C",A134)))</formula>
    </cfRule>
    <cfRule type="containsText" dxfId="12" priority="5" operator="containsText" text="Quadrant B">
      <formula>NOT(ISERROR(SEARCH("Quadrant B",A134)))</formula>
    </cfRule>
    <cfRule type="containsText" dxfId="11" priority="6" operator="containsText" text="Quadrant A">
      <formula>NOT(ISERROR(SEARCH("Quadrant A",A134)))</formula>
    </cfRule>
  </conditionalFormatting>
  <conditionalFormatting sqref="A210:B210">
    <cfRule type="iconSet" priority="1">
      <iconSet iconSet="3Flags">
        <cfvo type="percent" val="0"/>
        <cfvo type="percent" val="&quot;&quot;&quot;Quadrant A&quot;&quot; or &quot;&quot;Quadrant C&quot;&quot;&quot;"/>
        <cfvo type="percent" val="67"/>
      </iconSet>
    </cfRule>
    <cfRule type="iconSet" priority="2">
      <iconSet iconSet="3Flags">
        <cfvo type="percent" val="0"/>
        <cfvo type="percent" val="33"/>
        <cfvo type="percent" val="67"/>
      </iconSet>
    </cfRule>
  </conditionalFormatting>
  <hyperlinks>
    <hyperlink ref="A28" r:id="rId1"/>
    <hyperlink ref="A25" r:id="rId2"/>
    <hyperlink ref="A22" r:id="rId3"/>
    <hyperlink ref="A16" r:id="rId4"/>
    <hyperlink ref="A13" r:id="rId5"/>
    <hyperlink ref="A10" r:id="rId6"/>
    <hyperlink ref="A19" r:id="rId7"/>
  </hyperlinks>
  <pageMargins left="0.7" right="0.7" top="0.75" bottom="0.75" header="0.3" footer="0.3"/>
  <pageSetup scale="84" fitToHeight="0" orientation="portrait" r:id="rId8"/>
  <headerFooter differentFirst="1">
    <oddFooter>&amp;C&amp;P</oddFooter>
  </headerFooter>
  <rowBreaks count="51" manualBreakCount="51">
    <brk id="6" max="16383" man="1"/>
    <brk id="33" max="16383" man="1"/>
    <brk id="53" max="16383" man="1"/>
    <brk id="57" max="16383" man="1"/>
    <brk id="60" max="16383" man="1"/>
    <brk id="69" max="16383" man="1"/>
    <brk id="72" max="16383" man="1"/>
    <brk id="77" max="16383" man="1"/>
    <brk id="126" max="16383" man="1"/>
    <brk id="131" max="16383" man="1"/>
    <brk id="139" max="16383" man="1"/>
    <brk id="142" max="16383" man="1"/>
    <brk id="176" max="16383" man="1"/>
    <brk id="211" max="16383" man="1"/>
    <brk id="215" max="16383" man="1"/>
    <brk id="218" max="16383" man="1"/>
    <brk id="222" max="10" man="1"/>
    <brk id="225" max="10" man="1"/>
    <brk id="227" max="16383" man="1"/>
    <brk id="386" max="16383" man="1"/>
    <brk id="392" max="10" man="1"/>
    <brk id="394" max="10" man="1"/>
    <brk id="397" max="16383" man="1"/>
    <brk id="401" max="10" man="1"/>
    <brk id="403" max="10" man="1"/>
    <brk id="406" max="10" man="1"/>
    <brk id="410" max="10" man="1"/>
    <brk id="412" max="10" man="1"/>
    <brk id="415" max="10" man="1"/>
    <brk id="419" max="10" man="1"/>
    <brk id="422" max="10" man="1"/>
    <brk id="426" max="10" man="1"/>
    <brk id="428" max="10" man="1"/>
    <brk id="430" max="10" man="1"/>
    <brk id="432" max="10" man="1"/>
    <brk id="437" max="10" man="1"/>
    <brk id="439" max="10" man="1"/>
    <brk id="442" max="16383" man="1"/>
    <brk id="446" max="10" man="1"/>
    <brk id="449" max="10" man="1"/>
    <brk id="453" max="10" man="1"/>
    <brk id="455" max="10" man="1"/>
    <brk id="457" max="10" man="1"/>
    <brk id="460" max="10" man="1"/>
    <brk id="464" max="10" man="1"/>
    <brk id="466" max="10" man="1"/>
    <brk id="469" max="10" man="1"/>
    <brk id="473" max="10" man="1"/>
    <brk id="475" max="10" man="1"/>
    <brk id="478" max="10" man="1"/>
    <brk id="480" max="10" man="1"/>
  </row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819"/>
    <pageSetUpPr fitToPage="1"/>
  </sheetPr>
  <dimension ref="A1:X125"/>
  <sheetViews>
    <sheetView zoomScale="80" zoomScaleNormal="80" zoomScalePageLayoutView="90" workbookViewId="0">
      <selection activeCell="H93" sqref="H93"/>
    </sheetView>
  </sheetViews>
  <sheetFormatPr defaultColWidth="24.42578125" defaultRowHeight="15" x14ac:dyDescent="0.2"/>
  <cols>
    <col min="1" max="1" width="5.5703125" style="24" customWidth="1"/>
    <col min="2" max="2" width="34.5703125" style="24" customWidth="1"/>
    <col min="3" max="3" width="18.7109375" style="43" customWidth="1"/>
    <col min="4" max="4" width="10.28515625" style="44" customWidth="1"/>
    <col min="5" max="5" width="10" style="44" customWidth="1"/>
    <col min="6" max="6" width="22.85546875" style="45" customWidth="1"/>
    <col min="7" max="7" width="21.140625" style="47" customWidth="1"/>
    <col min="8" max="8" width="17.7109375" style="24" customWidth="1"/>
    <col min="9" max="9" width="24.42578125" style="24"/>
    <col min="10" max="10" width="24.42578125" style="104"/>
    <col min="11" max="13" width="24.42578125" style="24"/>
    <col min="14" max="14" width="34.85546875" style="24" customWidth="1"/>
    <col min="15" max="19" width="24.42578125" style="24"/>
    <col min="20" max="20" width="46.42578125" style="24" customWidth="1"/>
    <col min="21" max="22" width="33.7109375" style="24" customWidth="1"/>
    <col min="23" max="16384" width="24.42578125" style="24"/>
  </cols>
  <sheetData>
    <row r="1" spans="1:10" ht="48.75" customHeight="1" x14ac:dyDescent="0.2">
      <c r="A1" s="317"/>
      <c r="B1" s="317"/>
      <c r="C1" s="317"/>
      <c r="D1" s="317"/>
      <c r="E1" s="317"/>
      <c r="F1" s="317"/>
      <c r="G1" s="317"/>
    </row>
    <row r="2" spans="1:10" ht="36" customHeight="1" x14ac:dyDescent="0.2">
      <c r="A2" s="184" t="s">
        <v>395</v>
      </c>
      <c r="B2" s="184"/>
      <c r="C2" s="184"/>
      <c r="D2" s="184"/>
      <c r="E2" s="184"/>
      <c r="F2" s="184"/>
      <c r="G2" s="184"/>
    </row>
    <row r="3" spans="1:10" s="38" customFormat="1" ht="216" customHeight="1" x14ac:dyDescent="0.2">
      <c r="A3" s="318" t="s">
        <v>468</v>
      </c>
      <c r="B3" s="318"/>
      <c r="C3" s="318"/>
      <c r="D3" s="318"/>
      <c r="E3" s="318"/>
      <c r="F3" s="318"/>
      <c r="G3" s="318"/>
      <c r="J3" s="105"/>
    </row>
    <row r="4" spans="1:10" ht="49.5" customHeight="1" x14ac:dyDescent="0.25">
      <c r="A4" s="319" t="s">
        <v>385</v>
      </c>
      <c r="B4" s="320"/>
      <c r="C4" s="32" t="s">
        <v>118</v>
      </c>
      <c r="D4" s="33" t="s">
        <v>325</v>
      </c>
      <c r="E4" s="34" t="s">
        <v>326</v>
      </c>
      <c r="F4" s="35" t="s">
        <v>456</v>
      </c>
      <c r="G4" s="35" t="s">
        <v>327</v>
      </c>
    </row>
    <row r="5" spans="1:10" ht="20.100000000000001" customHeight="1" x14ac:dyDescent="0.25">
      <c r="A5" s="314" t="s">
        <v>315</v>
      </c>
      <c r="B5" s="314"/>
      <c r="C5" s="146" t="str">
        <f>IF(OR($C6="",$C7="",$C8=""),"",AVERAGE($C6:$C8))</f>
        <v/>
      </c>
      <c r="D5" s="147">
        <f>IF(MIN('Performance Scores '!$C9:$C18)="SELECT","",MIN('Performance Scores '!$C9:$C18))</f>
        <v>0</v>
      </c>
      <c r="E5" s="147">
        <f>IF(MAX('Performance Scores '!$C9:$C18)="SELECT","",MAX('Performance Scores '!$C9:$C18))</f>
        <v>0</v>
      </c>
      <c r="F5" s="148" t="str">
        <f>IF(OR($F6="",$F7="",$F8=""),"",AVERAGE($F6:$F8))</f>
        <v/>
      </c>
      <c r="G5" s="149" t="str">
        <f>IF(OR($G6="",$G7="",$G8=""),"",AVERAGE($G6:$G8))</f>
        <v/>
      </c>
    </row>
    <row r="6" spans="1:10" ht="20.100000000000001" customHeight="1" x14ac:dyDescent="0.2">
      <c r="A6" s="213" t="s">
        <v>623</v>
      </c>
      <c r="B6" s="213"/>
      <c r="C6" s="150" t="str">
        <f>IF(OR('Performance Scores '!$C9="SELECT",'Performance Scores '!$C10="SELECT",'Performance Scores '!$C11="SELECT"),"",AVERAGE('Performance Scores '!$C9:$C11))</f>
        <v/>
      </c>
      <c r="D6" s="151"/>
      <c r="E6" s="151"/>
      <c r="F6" s="150" t="str">
        <f>IF('Priority Rating (optional)'!$C7="SELECT","",'Priority Rating (optional)'!$C7)</f>
        <v/>
      </c>
      <c r="G6" s="150" t="str">
        <f>IF('Agency Contribution (optional)'!$C7="SELECT","",'Agency Contribution (optional)'!$C7)</f>
        <v/>
      </c>
    </row>
    <row r="7" spans="1:10" s="38" customFormat="1" ht="20.100000000000001" customHeight="1" x14ac:dyDescent="0.2">
      <c r="A7" s="213" t="s">
        <v>265</v>
      </c>
      <c r="B7" s="213"/>
      <c r="C7" s="150" t="str">
        <f>IF(OR('Performance Scores '!$C13="SELECT",'Performance Scores '!$C14="SELECT",'Performance Scores '!$C15="SELECT"),"",AVERAGE('Performance Scores '!$C13:$C15))</f>
        <v/>
      </c>
      <c r="D7" s="151" t="s">
        <v>503</v>
      </c>
      <c r="E7" s="151"/>
      <c r="F7" s="150" t="str">
        <f>IF('Priority Rating (optional)'!$C8="SELECT","",'Priority Rating (optional)'!$C8)</f>
        <v/>
      </c>
      <c r="G7" s="150" t="str">
        <f>IF('Agency Contribution (optional)'!$C8="SELECT","",'Agency Contribution (optional)'!$C8)</f>
        <v/>
      </c>
      <c r="J7" s="105"/>
    </row>
    <row r="8" spans="1:10" ht="20.100000000000001" customHeight="1" x14ac:dyDescent="0.2">
      <c r="A8" s="213" t="s">
        <v>266</v>
      </c>
      <c r="B8" s="213"/>
      <c r="C8" s="150" t="str">
        <f>IF(OR('Performance Scores '!$C17="SELECT",'Performance Scores '!$C18="SELECT"),"",AVERAGE('Performance Scores '!$C17:$C18))</f>
        <v/>
      </c>
      <c r="D8" s="151"/>
      <c r="E8" s="151"/>
      <c r="F8" s="150" t="str">
        <f>IF('Priority Rating (optional)'!$C9="SELECT","",'Priority Rating (optional)'!$C9)</f>
        <v/>
      </c>
      <c r="G8" s="150" t="str">
        <f>IF('Agency Contribution (optional)'!$C9="SELECT","",'Agency Contribution (optional)'!$C9)</f>
        <v/>
      </c>
      <c r="I8" s="38"/>
    </row>
    <row r="9" spans="1:10" ht="20.100000000000001" customHeight="1" x14ac:dyDescent="0.25">
      <c r="A9" s="314" t="s">
        <v>316</v>
      </c>
      <c r="B9" s="314"/>
      <c r="C9" s="146" t="str">
        <f>IF(OR($C10="",$C11="",$C12=""),"",AVERAGE($C10:$C12))</f>
        <v/>
      </c>
      <c r="D9" s="147">
        <f>IF(MIN('Performance Scores '!$C22:$C36)="Select","",MIN('Performance Scores '!$C22:$C36))</f>
        <v>0</v>
      </c>
      <c r="E9" s="147">
        <f>IF(MAX('Performance Scores '!$C22:$C36)="SELECT","",MAX('Performance Scores '!$C22:$C36))</f>
        <v>0</v>
      </c>
      <c r="F9" s="148" t="str">
        <f>IF(OR($F10="",$F11="",$F12=""),"",AVERAGE($F10:$F12))</f>
        <v/>
      </c>
      <c r="G9" s="149" t="str">
        <f>IF(OR($G10="",$G11="",$G12=""),"",AVERAGE($G10:$G12))</f>
        <v/>
      </c>
    </row>
    <row r="10" spans="1:10" ht="20.100000000000001" customHeight="1" x14ac:dyDescent="0.2">
      <c r="A10" s="213" t="s">
        <v>267</v>
      </c>
      <c r="B10" s="213"/>
      <c r="C10" s="150" t="str">
        <f>IF(OR('Performance Scores '!$C22="SELECT",'Performance Scores '!$C23="SELECT",'Performance Scores '!$C24="SELECT"),"",AVERAGE('Performance Scores '!$C22:$C24))</f>
        <v/>
      </c>
      <c r="D10" s="151"/>
      <c r="E10" s="151"/>
      <c r="F10" s="150" t="str">
        <f>IF('Priority Rating (optional)'!$C12="SELECT","",'Priority Rating (optional)'!$C12)</f>
        <v/>
      </c>
      <c r="G10" s="150" t="str">
        <f>IF('Agency Contribution (optional)'!$C11="SELECT","",'Agency Contribution (optional)'!$C11)</f>
        <v/>
      </c>
    </row>
    <row r="11" spans="1:10" s="38" customFormat="1" ht="20.100000000000001" customHeight="1" x14ac:dyDescent="0.2">
      <c r="A11" s="213" t="s">
        <v>268</v>
      </c>
      <c r="B11" s="213"/>
      <c r="C11" s="150" t="str">
        <f>IF(OR('Performance Scores '!$C26="SELECT",'Performance Scores '!$C27="SELECT",'Performance Scores '!$C28="SELECT",'Performance Scores '!$C29="SELECT",'Performance Scores '!$C30="SELECT",'Performance Scores '!$C31="SELECT"),"",AVERAGE('Performance Scores '!$C26:$C31))</f>
        <v/>
      </c>
      <c r="D11" s="151"/>
      <c r="E11" s="151"/>
      <c r="F11" s="150" t="str">
        <f>IF('Priority Rating (optional)'!$C13="SELECT","",'Priority Rating (optional)'!$C13)</f>
        <v/>
      </c>
      <c r="G11" s="150" t="str">
        <f>IF('Agency Contribution (optional)'!$C12="SELECT","",'Agency Contribution (optional)'!$C12)</f>
        <v/>
      </c>
      <c r="J11" s="105"/>
    </row>
    <row r="12" spans="1:10" ht="20.100000000000001" customHeight="1" x14ac:dyDescent="0.2">
      <c r="A12" s="213" t="s">
        <v>269</v>
      </c>
      <c r="B12" s="213"/>
      <c r="C12" s="150" t="str">
        <f>IF(OR('Performance Scores '!$C33="SELECT",'Performance Scores '!$C34="SELECT",'Performance Scores '!$C35="SELECT",'Performance Scores '!$C36="SELECT"),"",AVERAGE('Performance Scores '!$C33:$C36))</f>
        <v/>
      </c>
      <c r="D12" s="151"/>
      <c r="E12" s="151"/>
      <c r="F12" s="150" t="str">
        <f>IF('Priority Rating (optional)'!$C14="SELECT","",'Priority Rating (optional)'!$C14)</f>
        <v/>
      </c>
      <c r="G12" s="150" t="str">
        <f>IF('Agency Contribution (optional)'!$C13="SELECT","",'Agency Contribution (optional)'!$C13)</f>
        <v/>
      </c>
    </row>
    <row r="13" spans="1:10" ht="20.100000000000001" customHeight="1" x14ac:dyDescent="0.25">
      <c r="A13" s="314" t="s">
        <v>317</v>
      </c>
      <c r="B13" s="314"/>
      <c r="C13" s="146" t="str">
        <f>IF(OR($C14="",$C15="",$C16=""),"",AVERAGE($C14:$C16))</f>
        <v/>
      </c>
      <c r="D13" s="147">
        <f>IF(MIN('Performance Scores '!$C40:$C50)="SELECT","",MIN('Performance Scores '!$C40:$C50))</f>
        <v>0</v>
      </c>
      <c r="E13" s="147">
        <f>IF(MAX('Performance Scores '!$C40:$C50)="SELECT","",MAX('Performance Scores '!$C40:$C50))</f>
        <v>0</v>
      </c>
      <c r="F13" s="148" t="str">
        <f>IF(OR($F14="",$F15="",$F16=""),"",AVERAGE($F14:$F16))</f>
        <v/>
      </c>
      <c r="G13" s="149" t="str">
        <f>IF(OR($G14="",$G15="",$G16=""),"",AVERAGE($G14:$G16))</f>
        <v/>
      </c>
    </row>
    <row r="14" spans="1:10" s="38" customFormat="1" ht="20.100000000000001" customHeight="1" x14ac:dyDescent="0.2">
      <c r="A14" s="213" t="s">
        <v>560</v>
      </c>
      <c r="B14" s="213"/>
      <c r="C14" s="150" t="str">
        <f>IF(OR('Performance Scores '!$C40="SELECT",'Performance Scores '!$C41="SELECT",'Performance Scores '!$C42="SELECT"),"",AVERAGE('Performance Scores '!$C40:$C42))</f>
        <v/>
      </c>
      <c r="D14" s="151"/>
      <c r="E14" s="151"/>
      <c r="F14" s="150" t="str">
        <f>IF('Priority Rating (optional)'!$C16="SELECT","",'Priority Rating (optional)'!$C16)</f>
        <v/>
      </c>
      <c r="G14" s="150" t="str">
        <f>IF('Agency Contribution (optional)'!$C15="SELECT","",'Agency Contribution (optional)'!$C15)</f>
        <v/>
      </c>
      <c r="J14" s="105"/>
    </row>
    <row r="15" spans="1:10" ht="20.100000000000001" customHeight="1" x14ac:dyDescent="0.2">
      <c r="A15" s="213" t="s">
        <v>270</v>
      </c>
      <c r="B15" s="213"/>
      <c r="C15" s="150" t="str">
        <f>IF(OR('Performance Scores '!$C44="SELECT",'Performance Scores '!$C45="SELECT",'Performance Scores '!$C46="SELECT"),"",AVERAGE('Performance Scores '!$C44:$C46))</f>
        <v/>
      </c>
      <c r="D15" s="151"/>
      <c r="E15" s="151"/>
      <c r="F15" s="150" t="str">
        <f>IF('Priority Rating (optional)'!$C17="SELECT","",'Priority Rating (optional)'!$C17)</f>
        <v/>
      </c>
      <c r="G15" s="150" t="str">
        <f>IF('Agency Contribution (optional)'!$C16="SELECT","",'Agency Contribution (optional)'!$C16)</f>
        <v/>
      </c>
    </row>
    <row r="16" spans="1:10" ht="20.100000000000001" customHeight="1" x14ac:dyDescent="0.2">
      <c r="A16" s="213" t="s">
        <v>271</v>
      </c>
      <c r="B16" s="213"/>
      <c r="C16" s="150" t="str">
        <f>IF(OR('Performance Scores '!$C48="SELECT",'Performance Scores '!$C49="SELECT",'Performance Scores '!$C50="SELECT"),"",AVERAGE('Performance Scores '!$C48:$C50))</f>
        <v/>
      </c>
      <c r="D16" s="151"/>
      <c r="E16" s="151"/>
      <c r="F16" s="150" t="str">
        <f>IF('Priority Rating (optional)'!$C18="SELECT","",'Priority Rating (optional)'!$C18)</f>
        <v/>
      </c>
      <c r="G16" s="150" t="str">
        <f>IF('Agency Contribution (optional)'!$C17="SELECT","",'Agency Contribution (optional)'!$C17)</f>
        <v/>
      </c>
    </row>
    <row r="17" spans="1:11" ht="20.100000000000001" customHeight="1" x14ac:dyDescent="0.25">
      <c r="A17" s="314" t="s">
        <v>318</v>
      </c>
      <c r="B17" s="314"/>
      <c r="C17" s="146" t="str">
        <f>IF(OR($C18="",$C19=""),"",AVERAGE($C18:$C19))</f>
        <v/>
      </c>
      <c r="D17" s="147">
        <f>IF(MIN('Performance Scores '!$C54:$C61)="SELECT","",MIN('Performance Scores '!$C54:$C61))</f>
        <v>0</v>
      </c>
      <c r="E17" s="147">
        <f>IF(MAX('Performance Scores '!$C54:$C61)="SELECT","",MAX('Performance Scores '!$C54:$C61))</f>
        <v>0</v>
      </c>
      <c r="F17" s="148" t="str">
        <f>IF(OR($F18="",$F19=""),"",AVERAGE($F18:$F19))</f>
        <v/>
      </c>
      <c r="G17" s="149" t="str">
        <f>IF(OR($G18="",$G19=""),"",AVERAGE($G18:$G19))</f>
        <v/>
      </c>
    </row>
    <row r="18" spans="1:11" ht="20.100000000000001" customHeight="1" x14ac:dyDescent="0.2">
      <c r="A18" s="213" t="s">
        <v>272</v>
      </c>
      <c r="B18" s="213"/>
      <c r="C18" s="150" t="str">
        <f>IF(OR('Performance Scores '!$C54="SELECT",'Performance Scores '!$C55="SELECT",'Performance Scores '!$C56="SELECT",'Performance Scores '!$C57="SELECT"),"",AVERAGE('Performance Scores '!$C54:$C57))</f>
        <v/>
      </c>
      <c r="D18" s="151"/>
      <c r="E18" s="151"/>
      <c r="F18" s="150" t="str">
        <f>IF('Priority Rating (optional)'!$C21="SELECT","",'Priority Rating (optional)'!$C21)</f>
        <v/>
      </c>
      <c r="G18" s="150" t="str">
        <f>IF('Agency Contribution (optional)'!$C19="SELECT","",'Agency Contribution (optional)'!$C19)</f>
        <v/>
      </c>
    </row>
    <row r="19" spans="1:11" s="38" customFormat="1" ht="20.100000000000001" customHeight="1" x14ac:dyDescent="0.2">
      <c r="A19" s="213" t="s">
        <v>273</v>
      </c>
      <c r="B19" s="213"/>
      <c r="C19" s="150" t="str">
        <f>IF(OR('Performance Scores '!$C59="SELECT",'Performance Scores '!$C60="SELECT",'Performance Scores '!$C61="SELECT"),"",AVERAGE('Performance Scores '!$C59:$C61))</f>
        <v/>
      </c>
      <c r="D19" s="151"/>
      <c r="E19" s="151"/>
      <c r="F19" s="150" t="str">
        <f>IF('Priority Rating (optional)'!$C22="SELECT","",'Priority Rating (optional)'!$C22)</f>
        <v/>
      </c>
      <c r="G19" s="150" t="str">
        <f>IF('Agency Contribution (optional)'!$C20="SELECT","",'Agency Contribution (optional)'!$C20)</f>
        <v/>
      </c>
      <c r="J19" s="105"/>
    </row>
    <row r="20" spans="1:11" ht="20.100000000000001" customHeight="1" x14ac:dyDescent="0.25">
      <c r="A20" s="314" t="s">
        <v>319</v>
      </c>
      <c r="B20" s="314"/>
      <c r="C20" s="146" t="str">
        <f>IF(OR($C21="",$C22="",$C23="",$C24=""),"",AVERAGE($C21:$C24))</f>
        <v/>
      </c>
      <c r="D20" s="147">
        <f>IF(MIN('Performance Scores '!$C65:$C79)="SELECT","",MIN('Performance Scores '!$C65:$C79))</f>
        <v>0</v>
      </c>
      <c r="E20" s="147">
        <f>IF(MAX('Performance Scores '!$C65:$C79)="SELECT","",MAX('Performance Scores '!$C65:$C79))</f>
        <v>0</v>
      </c>
      <c r="F20" s="148" t="str">
        <f>IF(OR($F21="",$F22="",$F23="",$F24=""),"",AVERAGE($F21:$F24))</f>
        <v/>
      </c>
      <c r="G20" s="149" t="str">
        <f>IF(OR($G21="",$G22="",$G23="",$G24=""),"",AVERAGE($G21:$G24))</f>
        <v/>
      </c>
    </row>
    <row r="21" spans="1:11" ht="20.100000000000001" customHeight="1" x14ac:dyDescent="0.2">
      <c r="A21" s="213" t="s">
        <v>561</v>
      </c>
      <c r="B21" s="213"/>
      <c r="C21" s="150" t="str">
        <f>IF(OR('Performance Scores '!$C65="SELECT",'Performance Scores '!$C66="SELECT",'Performance Scores '!$C67="SELECT"),"",AVERAGE('Performance Scores '!$C65:$C67))</f>
        <v/>
      </c>
      <c r="D21" s="151"/>
      <c r="E21" s="151"/>
      <c r="F21" s="150" t="str">
        <f>IF('Priority Rating (optional)'!$C25="SELECT","",'Priority Rating (optional)'!$C25)</f>
        <v/>
      </c>
      <c r="G21" s="150" t="str">
        <f>IF('Agency Contribution (optional)'!$C22="SELECT","",'Agency Contribution (optional)'!$C22)</f>
        <v/>
      </c>
    </row>
    <row r="22" spans="1:11" ht="20.100000000000001" customHeight="1" x14ac:dyDescent="0.2">
      <c r="A22" s="213" t="s">
        <v>274</v>
      </c>
      <c r="B22" s="213"/>
      <c r="C22" s="150" t="str">
        <f>IF(OR('Performance Scores '!$C69="SELECT",'Performance Scores '!$C70="SELECT",'Performance Scores '!$C71="SELECT"),"",AVERAGE('Performance Scores '!$C69:$C71))</f>
        <v/>
      </c>
      <c r="D22" s="151"/>
      <c r="E22" s="151"/>
      <c r="F22" s="150" t="str">
        <f>IF('Priority Rating (optional)'!$C26="SELECT","",'Priority Rating (optional)'!$C26)</f>
        <v/>
      </c>
      <c r="G22" s="150" t="str">
        <f>IF('Agency Contribution (optional)'!$C23="SELECT","",'Agency Contribution (optional)'!$C23)</f>
        <v/>
      </c>
    </row>
    <row r="23" spans="1:11" s="38" customFormat="1" ht="20.100000000000001" customHeight="1" x14ac:dyDescent="0.2">
      <c r="A23" s="213" t="s">
        <v>562</v>
      </c>
      <c r="B23" s="213"/>
      <c r="C23" s="150" t="str">
        <f>IF(OR('Performance Scores '!$C73="SELECT",'Performance Scores '!$C74="SELECT",'Performance Scores '!$C75="SELECT"),"",AVERAGE('Performance Scores '!$C73:$C75))</f>
        <v/>
      </c>
      <c r="D23" s="151"/>
      <c r="E23" s="151"/>
      <c r="F23" s="150" t="str">
        <f>IF('Priority Rating (optional)'!$C27="SELECT","",'Priority Rating (optional)'!$C27)</f>
        <v/>
      </c>
      <c r="G23" s="150" t="str">
        <f>IF('Agency Contribution (optional)'!$C24="SELECT","",'Agency Contribution (optional)'!$C24)</f>
        <v/>
      </c>
      <c r="J23" s="105"/>
    </row>
    <row r="24" spans="1:11" ht="20.100000000000001" customHeight="1" x14ac:dyDescent="0.2">
      <c r="A24" s="213" t="s">
        <v>275</v>
      </c>
      <c r="B24" s="213"/>
      <c r="C24" s="150" t="str">
        <f>IF(OR('Performance Scores '!$C77="SELECT",'Performance Scores '!$C78="SELECT",'Performance Scores '!$C79="SELECT"),"",AVERAGE('Performance Scores '!$C77:$C79))</f>
        <v/>
      </c>
      <c r="D24" s="151"/>
      <c r="E24" s="151"/>
      <c r="F24" s="150" t="str">
        <f>IF('Priority Rating (optional)'!$C28="SELECT","",'Priority Rating (optional)'!$C28)</f>
        <v/>
      </c>
      <c r="G24" s="150" t="str">
        <f>IF('Agency Contribution (optional)'!$C25="SELECT","",'Agency Contribution (optional)'!$C25)</f>
        <v/>
      </c>
    </row>
    <row r="25" spans="1:11" ht="20.100000000000001" customHeight="1" x14ac:dyDescent="0.25">
      <c r="A25" s="314" t="s">
        <v>320</v>
      </c>
      <c r="B25" s="314"/>
      <c r="C25" s="146" t="str">
        <f>IF(OR($C26="",$C27="",$C28=""),"",AVERAGE($C26:$C28))</f>
        <v/>
      </c>
      <c r="D25" s="147">
        <f>IF(MIN('Performance Scores '!$C83:$C96)="SELECT","",MIN('Performance Scores '!$C83:$C96))</f>
        <v>0</v>
      </c>
      <c r="E25" s="147">
        <f>IF(MAX('Performance Scores '!$C83:$C96)="SELECT","",MAX('Performance Scores '!$C83:$C96))</f>
        <v>0</v>
      </c>
      <c r="F25" s="148" t="str">
        <f>IF(OR($F26="",$F27="",$F28=""),"",AVERAGE($F26:$F28))</f>
        <v/>
      </c>
      <c r="G25" s="149" t="str">
        <f>IF(OR($G26="",$G27="",$G28=""),"",AVERAGE($G26:$G28))</f>
        <v/>
      </c>
    </row>
    <row r="26" spans="1:11" s="38" customFormat="1" ht="20.100000000000001" customHeight="1" x14ac:dyDescent="0.2">
      <c r="A26" s="213" t="s">
        <v>276</v>
      </c>
      <c r="B26" s="213"/>
      <c r="C26" s="150" t="str">
        <f>IF(OR('Performance Scores '!$C83="SELECT",'Performance Scores '!$C84="SELECT",'Performance Scores '!$C85="SELECT", 'Performance Scores '!$C86="SELECT"),"",AVERAGE('Performance Scores '!$C83:$C86))</f>
        <v/>
      </c>
      <c r="D26" s="151"/>
      <c r="E26" s="151"/>
      <c r="F26" s="150" t="str">
        <f>IF('Priority Rating (optional)'!$C31="SELECT","",'Priority Rating (optional)'!$C31)</f>
        <v/>
      </c>
      <c r="G26" s="150" t="str">
        <f>IF('Agency Contribution (optional)'!$C27="SELECT","",'Agency Contribution (optional)'!$C27)</f>
        <v/>
      </c>
      <c r="J26" s="105"/>
    </row>
    <row r="27" spans="1:11" ht="20.100000000000001" customHeight="1" x14ac:dyDescent="0.2">
      <c r="A27" s="213" t="s">
        <v>277</v>
      </c>
      <c r="B27" s="213"/>
      <c r="C27" s="150" t="str">
        <f>IF(OR('Performance Scores '!$C88="SELECT",'Performance Scores '!$C89="SELECT",'Performance Scores '!$C90="SELECT"),"",AVERAGE('Performance Scores '!$C88:$C90))</f>
        <v/>
      </c>
      <c r="D27" s="151"/>
      <c r="E27" s="151"/>
      <c r="F27" s="150" t="str">
        <f>IF('Priority Rating (optional)'!$C32="SELECT","",'Priority Rating (optional)'!$C32)</f>
        <v/>
      </c>
      <c r="G27" s="150" t="str">
        <f>IF('Agency Contribution (optional)'!$C28="SELECT","",'Agency Contribution (optional)'!$C28)</f>
        <v/>
      </c>
    </row>
    <row r="28" spans="1:11" ht="20.100000000000001" customHeight="1" x14ac:dyDescent="0.2">
      <c r="A28" s="213" t="s">
        <v>278</v>
      </c>
      <c r="B28" s="213"/>
      <c r="C28" s="150" t="str">
        <f>IF(OR('Performance Scores '!$C92="SELECT",'Performance Scores '!$C93="SELECT",'Performance Scores '!$C94="SELECT",'Performance Scores '!$C95="SELECT",'Performance Scores '!$C96="SELECT"),"",AVERAGE('Performance Scores '!$C92:$C96))</f>
        <v/>
      </c>
      <c r="D28" s="151"/>
      <c r="E28" s="151"/>
      <c r="F28" s="150" t="str">
        <f>IF('Priority Rating (optional)'!$C33="SELECT","",'Priority Rating (optional)'!$C33)</f>
        <v/>
      </c>
      <c r="G28" s="150" t="str">
        <f>IF('Agency Contribution (optional)'!$C29="SELECT","",'Agency Contribution (optional)'!$C29)</f>
        <v/>
      </c>
      <c r="I28" s="38"/>
      <c r="J28" s="105"/>
      <c r="K28" s="38"/>
    </row>
    <row r="29" spans="1:11" ht="20.100000000000001" customHeight="1" x14ac:dyDescent="0.25">
      <c r="A29" s="314" t="s">
        <v>321</v>
      </c>
      <c r="B29" s="314"/>
      <c r="C29" s="146" t="str">
        <f>IF(OR($C30="",$C31=""),"",AVERAGE($C30:$C31))</f>
        <v/>
      </c>
      <c r="D29" s="147">
        <f>IF(MIN('Performance Scores '!$C100:$C108)="SELECT","",MIN('Performance Scores '!$C100:$C108))</f>
        <v>0</v>
      </c>
      <c r="E29" s="147">
        <f>IF(MAX('Performance Scores '!$C100:$C108)="SELECT","",MAX('Performance Scores '!$C100:$C108))</f>
        <v>0</v>
      </c>
      <c r="F29" s="148" t="str">
        <f>IF(OR($F30="",$F31=""),"",AVERAGE($F30:$F31))</f>
        <v/>
      </c>
      <c r="G29" s="149" t="str">
        <f>IF(OR($G30="",$G31=""),"",AVERAGE($G30:$G31))</f>
        <v/>
      </c>
    </row>
    <row r="30" spans="1:11" ht="20.100000000000001" customHeight="1" x14ac:dyDescent="0.2">
      <c r="A30" s="213" t="s">
        <v>563</v>
      </c>
      <c r="B30" s="213"/>
      <c r="C30" s="150" t="str">
        <f>IF(OR('Performance Scores '!$C100="SELECT",'Performance Scores '!$C101="SELECT",'Performance Scores '!$C102="SELECT", 'Performance Scores '!$C103="SELECT"),"",AVERAGE('Performance Scores '!$C100:$C103))</f>
        <v/>
      </c>
      <c r="D30" s="151"/>
      <c r="E30" s="151"/>
      <c r="F30" s="150" t="str">
        <f>IF('Priority Rating (optional)'!$C36="SELECT","",'Priority Rating (optional)'!$C36)</f>
        <v/>
      </c>
      <c r="G30" s="150" t="str">
        <f>IF('Agency Contribution (optional)'!$C31="SELECT","",'Agency Contribution (optional)'!$C31)</f>
        <v/>
      </c>
    </row>
    <row r="31" spans="1:11" s="38" customFormat="1" ht="20.100000000000001" customHeight="1" x14ac:dyDescent="0.2">
      <c r="A31" s="213" t="s">
        <v>279</v>
      </c>
      <c r="B31" s="213"/>
      <c r="C31" s="150" t="str">
        <f>IF(OR('Performance Scores '!$C105="SELECT",'Performance Scores '!$C106="SELECT",'Performance Scores '!$C107="SELECT", 'Performance Scores '!$C108="SELECT"),"",AVERAGE('Performance Scores '!$C105:$C108))</f>
        <v/>
      </c>
      <c r="D31" s="151"/>
      <c r="E31" s="151"/>
      <c r="F31" s="150" t="str">
        <f>IF('Priority Rating (optional)'!$C37="SELECT","",'Priority Rating (optional)'!$C37)</f>
        <v/>
      </c>
      <c r="G31" s="150" t="str">
        <f>IF('Agency Contribution (optional)'!$C32="SELECT","",'Agency Contribution (optional)'!$C32)</f>
        <v/>
      </c>
      <c r="J31" s="105"/>
    </row>
    <row r="32" spans="1:11" ht="20.100000000000001" customHeight="1" x14ac:dyDescent="0.25">
      <c r="A32" s="314" t="s">
        <v>322</v>
      </c>
      <c r="B32" s="314"/>
      <c r="C32" s="146" t="str">
        <f>IF(OR($C33="",$C34="",$C35="",$C36=""),"",AVERAGE($C33:$C36))</f>
        <v/>
      </c>
      <c r="D32" s="147">
        <f>IF(MIN('Performance Scores '!$C112:$C129)="SELECT","",MIN('Performance Scores '!$C112:$C129))</f>
        <v>0</v>
      </c>
      <c r="E32" s="147">
        <f>IF(MAX('Performance Scores '!$C112:$C129)="SELECT","",MAX('Performance Scores '!$C112:$C129))</f>
        <v>0</v>
      </c>
      <c r="F32" s="148" t="str">
        <f>IF(OR($F33="",$F34="",$F35="",$F36=""),"",AVERAGE($F33:$F36))</f>
        <v/>
      </c>
      <c r="G32" s="149" t="str">
        <f>IF(OR($G33="",$G34="",$G35="",$G36=""),"",AVERAGE($G33:$G36))</f>
        <v/>
      </c>
    </row>
    <row r="33" spans="1:10" ht="20.100000000000001" customHeight="1" x14ac:dyDescent="0.2">
      <c r="A33" s="213" t="s">
        <v>280</v>
      </c>
      <c r="B33" s="213"/>
      <c r="C33" s="150" t="str">
        <f>IF(OR('Performance Scores '!$C112="SELECT",'Performance Scores '!$C113="SELECT",'Performance Scores '!$C114="SELECT"),"",AVERAGE('Performance Scores '!$C112:$C114))</f>
        <v/>
      </c>
      <c r="D33" s="151"/>
      <c r="E33" s="151"/>
      <c r="F33" s="150" t="str">
        <f>IF('Priority Rating (optional)'!$C40="SELECT","",'Priority Rating (optional)'!$C40)</f>
        <v/>
      </c>
      <c r="G33" s="150" t="str">
        <f>IF('Agency Contribution (optional)'!$C34="SELECT","",'Agency Contribution (optional)'!$C34)</f>
        <v/>
      </c>
    </row>
    <row r="34" spans="1:10" ht="20.100000000000001" customHeight="1" x14ac:dyDescent="0.2">
      <c r="A34" s="213" t="s">
        <v>281</v>
      </c>
      <c r="B34" s="213"/>
      <c r="C34" s="150" t="str">
        <f>IF(OR('Performance Scores '!$C116="SELECT",'Performance Scores '!$C117="SELECT",'Performance Scores '!$C118="SELECT"),"",AVERAGE('Performance Scores '!$C116:$C118))</f>
        <v/>
      </c>
      <c r="D34" s="151"/>
      <c r="E34" s="151"/>
      <c r="F34" s="150" t="str">
        <f>IF('Priority Rating (optional)'!$C41="SELECT","",'Priority Rating (optional)'!$C41)</f>
        <v/>
      </c>
      <c r="G34" s="150" t="str">
        <f>IF('Agency Contribution (optional)'!$C35="SELECT","",'Agency Contribution (optional)'!$C35)</f>
        <v/>
      </c>
    </row>
    <row r="35" spans="1:10" s="38" customFormat="1" ht="20.100000000000001" customHeight="1" x14ac:dyDescent="0.2">
      <c r="A35" s="213" t="s">
        <v>564</v>
      </c>
      <c r="B35" s="213"/>
      <c r="C35" s="150" t="str">
        <f>IF(OR('Performance Scores '!$C120="SELECT",'Performance Scores '!$C121="SELECT",'Performance Scores '!$C122="SELECT", 'Performance Scores '!$C123="SELECT",'Performance Scores '!$C124="SELECT"),"",AVERAGE('Performance Scores '!$C120:$C124))</f>
        <v/>
      </c>
      <c r="D35" s="151"/>
      <c r="E35" s="151"/>
      <c r="F35" s="150" t="str">
        <f>IF('Priority Rating (optional)'!$C42="SELECT","",'Priority Rating (optional)'!$C42)</f>
        <v/>
      </c>
      <c r="G35" s="150" t="str">
        <f>IF('Agency Contribution (optional)'!$C36="SELECT","",'Agency Contribution (optional)'!$C36)</f>
        <v/>
      </c>
      <c r="J35" s="105"/>
    </row>
    <row r="36" spans="1:10" ht="20.100000000000001" customHeight="1" x14ac:dyDescent="0.2">
      <c r="A36" s="213" t="s">
        <v>565</v>
      </c>
      <c r="B36" s="213"/>
      <c r="C36" s="150" t="str">
        <f>IF(OR('Performance Scores '!$C126="SELECT",'Performance Scores '!$C127="SELECT",'Performance Scores '!$C128="SELECT", 'Performance Scores '!$C129="SELECT"),"",AVERAGE('Performance Scores '!$C126:$C129))</f>
        <v/>
      </c>
      <c r="D36" s="151"/>
      <c r="E36" s="151"/>
      <c r="F36" s="150" t="str">
        <f>IF('Priority Rating (optional)'!$C43="SELECT","",'Priority Rating (optional)'!$C43)</f>
        <v/>
      </c>
      <c r="G36" s="150" t="str">
        <f>IF('Agency Contribution (optional)'!$C37="SELECT","",'Agency Contribution (optional)'!$C37)</f>
        <v/>
      </c>
    </row>
    <row r="37" spans="1:10" ht="20.100000000000001" customHeight="1" x14ac:dyDescent="0.25">
      <c r="A37" s="314" t="s">
        <v>323</v>
      </c>
      <c r="B37" s="314"/>
      <c r="C37" s="146" t="str">
        <f>IF(OR($C38="",$C39="",$C40=""),"",AVERAGE($C38:$C40))</f>
        <v/>
      </c>
      <c r="D37" s="147">
        <f>IF(MIN('Performance Scores '!$C133:$C147)="SELECT","",MIN('Performance Scores '!$C133:$C147))</f>
        <v>0</v>
      </c>
      <c r="E37" s="147">
        <f>IF(MAX('Performance Scores '!$C133:$C147)="SELECT","",MAX('Performance Scores '!$C133:$C147))</f>
        <v>0</v>
      </c>
      <c r="F37" s="148" t="str">
        <f>IF(OR($F38="",$F39="",$F40=""),"",AVERAGE($F38:$F40))</f>
        <v/>
      </c>
      <c r="G37" s="149" t="str">
        <f>IF(OR($G38="",$G39="",$G40=""),"",AVERAGE($G38:$G40))</f>
        <v/>
      </c>
    </row>
    <row r="38" spans="1:10" ht="20.100000000000001" customHeight="1" x14ac:dyDescent="0.2">
      <c r="A38" s="213" t="s">
        <v>566</v>
      </c>
      <c r="B38" s="213"/>
      <c r="C38" s="150" t="str">
        <f>IF(OR('Performance Scores '!$C133="SELECT",'Performance Scores '!$C134="SELECT",'Performance Scores '!$C135="SELECT", 'Performance Scores '!$C136="SELECT"),"",AVERAGE('Performance Scores '!$C133:$C136))</f>
        <v/>
      </c>
      <c r="D38" s="151"/>
      <c r="E38" s="151"/>
      <c r="F38" s="150" t="str">
        <f>IF('Priority Rating (optional)'!$C46="SELECT","",'Priority Rating (optional)'!$C46)</f>
        <v/>
      </c>
      <c r="G38" s="150" t="str">
        <f>IF('Agency Contribution (optional)'!$C39="SELECT","",'Agency Contribution (optional)'!$C39)</f>
        <v/>
      </c>
    </row>
    <row r="39" spans="1:10" ht="20.100000000000001" customHeight="1" x14ac:dyDescent="0.2">
      <c r="A39" s="213" t="s">
        <v>567</v>
      </c>
      <c r="B39" s="213"/>
      <c r="C39" s="150" t="str">
        <f>IF(OR('Performance Scores '!$C138="SELECT",'Performance Scores '!$C139="SELECT",'Performance Scores '!$C140="SELECT", 'Performance Scores '!$C141="SELECT",'Performance Scores '!$C142="SELECT"),"",AVERAGE('Performance Scores '!$C138:$C142))</f>
        <v/>
      </c>
      <c r="D39" s="151"/>
      <c r="E39" s="151"/>
      <c r="F39" s="150" t="str">
        <f>IF('Priority Rating (optional)'!$C47="SELECT","",'Priority Rating (optional)'!$C47)</f>
        <v/>
      </c>
      <c r="G39" s="150" t="str">
        <f>IF('Agency Contribution (optional)'!$C40="SELECT","",'Agency Contribution (optional)'!$C40)</f>
        <v/>
      </c>
    </row>
    <row r="40" spans="1:10" ht="20.100000000000001" customHeight="1" x14ac:dyDescent="0.2">
      <c r="A40" s="213" t="s">
        <v>568</v>
      </c>
      <c r="B40" s="213"/>
      <c r="C40" s="150" t="str">
        <f>IF(OR('Performance Scores '!$C144="SELECT",'Performance Scores '!$C145="SELECT",'Performance Scores '!$C146="SELECT", 'Performance Scores '!$C147="SELECT"),"",AVERAGE('Performance Scores '!$C144:$C147))</f>
        <v/>
      </c>
      <c r="D40" s="151"/>
      <c r="E40" s="151"/>
      <c r="F40" s="150" t="str">
        <f>IF('Priority Rating (optional)'!$C48="SELECT","",'Priority Rating (optional)'!$C48)</f>
        <v/>
      </c>
      <c r="G40" s="150" t="str">
        <f>IF('Agency Contribution (optional)'!$C41="SELECT","",'Agency Contribution (optional)'!$C41)</f>
        <v/>
      </c>
    </row>
    <row r="41" spans="1:10" ht="20.100000000000001" customHeight="1" x14ac:dyDescent="0.25">
      <c r="A41" s="314" t="s">
        <v>324</v>
      </c>
      <c r="B41" s="314"/>
      <c r="C41" s="146" t="str">
        <f>IF(OR($C42="",$C43="",$C44=""),"",AVERAGE($C42:$C44))</f>
        <v/>
      </c>
      <c r="D41" s="147">
        <f>IF(MIN('Performance Scores '!$C151:$C163)="SELECT","",MIN('Performance Scores '!$C151:$C163))</f>
        <v>0</v>
      </c>
      <c r="E41" s="147">
        <f>IF(MAX('Performance Scores '!$C151:$C163)="SELECT","",MAX('Performance Scores '!$C151:$C163))</f>
        <v>0</v>
      </c>
      <c r="F41" s="148" t="str">
        <f>IF(OR($F42="",$F43="",$F44=""),"",AVERAGE($F42:$F44))</f>
        <v/>
      </c>
      <c r="G41" s="149" t="str">
        <f>IF(OR($G42="",$G43="",$G44=""),"",AVERAGE($G42:$G44))</f>
        <v/>
      </c>
    </row>
    <row r="42" spans="1:10" x14ac:dyDescent="0.2">
      <c r="A42" s="213" t="s">
        <v>282</v>
      </c>
      <c r="B42" s="213"/>
      <c r="C42" s="150" t="str">
        <f>IF(OR('Performance Scores '!$C151="SELECT",'Performance Scores '!$C152="SELECT",'Performance Scores '!$C153="SELECT", 'Performance Scores '!$C154="SELECT"),"",AVERAGE('Performance Scores '!$C151:$C154))</f>
        <v/>
      </c>
      <c r="D42" s="151"/>
      <c r="E42" s="151"/>
      <c r="F42" s="150" t="str">
        <f>IF('Priority Rating (optional)'!$C51="SELECT","",'Priority Rating (optional)'!$C51)</f>
        <v/>
      </c>
      <c r="G42" s="150" t="str">
        <f>IF('Agency Contribution (optional)'!$C43="SELECT","",'Agency Contribution (optional)'!$C43)</f>
        <v/>
      </c>
    </row>
    <row r="43" spans="1:10" x14ac:dyDescent="0.2">
      <c r="A43" s="213" t="s">
        <v>283</v>
      </c>
      <c r="B43" s="213"/>
      <c r="C43" s="150" t="str">
        <f>IF(OR('Performance Scores '!$C156="SELECT",'Performance Scores '!$C157="SELECT",'Performance Scores '!$C158="SELECT"),"",AVERAGE('Performance Scores '!$C156:$C158))</f>
        <v/>
      </c>
      <c r="D43" s="151"/>
      <c r="E43" s="151"/>
      <c r="F43" s="150" t="str">
        <f>IF('Priority Rating (optional)'!$C52="SELECT","",'Priority Rating (optional)'!$C52)</f>
        <v/>
      </c>
      <c r="G43" s="150" t="str">
        <f>IF('Agency Contribution (optional)'!$C44="SELECT","",'Agency Contribution (optional)'!$C44)</f>
        <v/>
      </c>
    </row>
    <row r="44" spans="1:10" x14ac:dyDescent="0.2">
      <c r="A44" s="322" t="s">
        <v>284</v>
      </c>
      <c r="B44" s="322"/>
      <c r="C44" s="152" t="str">
        <f>IF(OR('Performance Scores '!$C160="SELECT",'Performance Scores '!$C161="SELECT",'Performance Scores '!$C162="SELECT", 'Performance Scores '!$C163="SELECT"),"",AVERAGE('Performance Scores '!$C160:$C163))</f>
        <v/>
      </c>
      <c r="D44" s="153"/>
      <c r="E44" s="153"/>
      <c r="F44" s="150" t="str">
        <f>IF('Priority Rating (optional)'!$C53="SELECT","",'Priority Rating (optional)'!$C53)</f>
        <v/>
      </c>
      <c r="G44" s="150" t="str">
        <f>IF('Agency Contribution (optional)'!$C45="SELECT","",'Agency Contribution (optional)'!$C45)</f>
        <v/>
      </c>
    </row>
    <row r="45" spans="1:10" x14ac:dyDescent="0.2">
      <c r="A45" s="324"/>
      <c r="B45" s="325"/>
      <c r="C45" s="154"/>
      <c r="D45" s="151"/>
      <c r="E45" s="151"/>
      <c r="F45" s="154"/>
      <c r="G45" s="154"/>
    </row>
    <row r="46" spans="1:10" ht="15.75" x14ac:dyDescent="0.25">
      <c r="A46" s="326" t="s">
        <v>387</v>
      </c>
      <c r="B46" s="326"/>
      <c r="C46" s="148" t="str">
        <f>IF(OR($C$5="",$C$9="",$C$13="",$C$17="",$C$20="",$C$25="",$C$29="",$C$32="",$C$37="",$C$41=""),"NA",AVERAGE($C$5,$C$9,$C$13,$C$17,$C$20,$C$25,$C$29,$C$32,$C$37,$C$41))</f>
        <v>NA</v>
      </c>
      <c r="D46" s="151"/>
      <c r="E46" s="151"/>
      <c r="F46" s="148" t="str">
        <f>IF(OR($F$5="",$F$9="",$F$13="",$F$17="",$F$20="",$F$25="",$F$29="",$F$32="",$F$37="",$F$41=""),"NA",AVERAGE($F$5,$F$9,$F$13,$F$17,$F$20,$F$25,$F$29,$F$32,$F$37,$F$41))</f>
        <v>NA</v>
      </c>
      <c r="G46" s="155" t="str">
        <f>IF(OR($G$5="",$G$9="",$G$13="",$G$17="",$G$20="",$G$25="",$G$29="",$G$32="",$G$37="",$G$41=""),"NA",AVERAGE($G$5,$G$9,$G$13,$G$17,$G$20,$G$25,$G$29,$G$32,$G$37,$G$41))</f>
        <v>NA</v>
      </c>
    </row>
    <row r="47" spans="1:10" ht="15.75" x14ac:dyDescent="0.25">
      <c r="A47" s="323" t="s">
        <v>388</v>
      </c>
      <c r="B47" s="323"/>
      <c r="C47" s="148" t="str">
        <f>IF(OR($C$5="",$C$9="",$C$13="",$C$17="",$C$20="",$C$25="",$C$29="",$C$32="",$C$37="",$C$41=""),"NA",MEDIAN($C$5,$C$9,$C$13,$C$17,$C$20,$C$25,$C$29,$C$32,$C$37,$C$41))</f>
        <v>NA</v>
      </c>
      <c r="D47" s="151"/>
      <c r="E47" s="151"/>
      <c r="F47" s="148" t="str">
        <f>IF(OR($F$5="",$F$9="",$F$13="",$F$17="",$F$20="",$F$25="",$F$29="",$F$32="",$F$37="",$F$41=""),"NA",MEDIAN($F$5,$F$9,$F$13,$F$17,$F$20,$F$25,$F$29,$F$32,$F$37,$F$41))</f>
        <v>NA</v>
      </c>
      <c r="G47" s="147" t="str">
        <f>IF(OR(G5="",G9="",G13="",G17="",G20="",G25="",G29="",G32="",G37="",G41=""),"NA",MEDIAN(G5,G9,G13,G17,G20,G25,G29,G32,G37,G41))</f>
        <v>NA</v>
      </c>
    </row>
    <row r="48" spans="1:10" x14ac:dyDescent="0.2">
      <c r="A48" s="321"/>
      <c r="B48" s="321"/>
      <c r="C48" s="39"/>
      <c r="D48" s="40"/>
      <c r="E48" s="40"/>
      <c r="F48" s="41"/>
      <c r="G48" s="42"/>
    </row>
    <row r="49" spans="2:24" ht="29.25" customHeight="1" x14ac:dyDescent="0.2">
      <c r="B49" s="87" t="s">
        <v>510</v>
      </c>
      <c r="C49" s="88" t="s">
        <v>511</v>
      </c>
      <c r="D49" s="98" t="s">
        <v>512</v>
      </c>
      <c r="E49" s="94" t="s">
        <v>539</v>
      </c>
      <c r="F49" s="37" t="s">
        <v>513</v>
      </c>
      <c r="G49" s="46"/>
    </row>
    <row r="50" spans="2:24" x14ac:dyDescent="0.2">
      <c r="B50" s="89" t="s">
        <v>505</v>
      </c>
      <c r="C50" s="97">
        <f>COUNTIF(F50:F59,"&gt;76.0")</f>
        <v>0</v>
      </c>
      <c r="D50" s="99">
        <f>C50/10</f>
        <v>0</v>
      </c>
      <c r="E50" s="94" t="s">
        <v>514</v>
      </c>
      <c r="F50" s="150" t="str">
        <f>C5</f>
        <v/>
      </c>
    </row>
    <row r="51" spans="2:24" x14ac:dyDescent="0.2">
      <c r="B51" s="89" t="s">
        <v>506</v>
      </c>
      <c r="C51" s="97">
        <f>COUNTIF(F50:F59,"&gt;=51.0")-COUNTIF(F50:F59,"&gt;75.9")</f>
        <v>0</v>
      </c>
      <c r="D51" s="99">
        <f>C51/10</f>
        <v>0</v>
      </c>
      <c r="E51" s="94" t="s">
        <v>515</v>
      </c>
      <c r="F51" s="150" t="str">
        <f>C9</f>
        <v/>
      </c>
    </row>
    <row r="52" spans="2:24" x14ac:dyDescent="0.2">
      <c r="B52" s="89" t="s">
        <v>507</v>
      </c>
      <c r="C52" s="97">
        <f>COUNTIF(F50:F59,"&gt;=26.0")-COUNTIF(F50:F59,"&gt;50.9")</f>
        <v>0</v>
      </c>
      <c r="D52" s="99">
        <f>C52/10</f>
        <v>0</v>
      </c>
      <c r="E52" s="94" t="s">
        <v>516</v>
      </c>
      <c r="F52" s="150" t="str">
        <f>C13</f>
        <v/>
      </c>
    </row>
    <row r="53" spans="2:24" x14ac:dyDescent="0.2">
      <c r="B53" s="89" t="s">
        <v>508</v>
      </c>
      <c r="C53" s="97">
        <f>COUNTIF(F50:F59,"&gt;=1.0")-COUNTIF(F50:F59,"&gt;25.9")</f>
        <v>0</v>
      </c>
      <c r="D53" s="99">
        <f>C53/10</f>
        <v>0</v>
      </c>
      <c r="E53" s="94" t="s">
        <v>517</v>
      </c>
      <c r="F53" s="150" t="str">
        <f>C17</f>
        <v/>
      </c>
    </row>
    <row r="54" spans="2:24" x14ac:dyDescent="0.2">
      <c r="B54" s="89" t="s">
        <v>509</v>
      </c>
      <c r="C54" s="97">
        <f>COUNTIF(F50:F59,"=0")</f>
        <v>0</v>
      </c>
      <c r="D54" s="99">
        <f>C54/10</f>
        <v>0</v>
      </c>
      <c r="E54" s="94" t="s">
        <v>518</v>
      </c>
      <c r="F54" s="150" t="str">
        <f>C20</f>
        <v/>
      </c>
    </row>
    <row r="55" spans="2:24" x14ac:dyDescent="0.2">
      <c r="E55" s="94" t="s">
        <v>519</v>
      </c>
      <c r="F55" s="150" t="str">
        <f>C25</f>
        <v/>
      </c>
    </row>
    <row r="56" spans="2:24" x14ac:dyDescent="0.2">
      <c r="E56" s="94" t="s">
        <v>520</v>
      </c>
      <c r="F56" s="150" t="str">
        <f>C29</f>
        <v/>
      </c>
    </row>
    <row r="57" spans="2:24" x14ac:dyDescent="0.2">
      <c r="E57" s="94" t="s">
        <v>521</v>
      </c>
      <c r="F57" s="150" t="str">
        <f>C32</f>
        <v/>
      </c>
    </row>
    <row r="58" spans="2:24" x14ac:dyDescent="0.2">
      <c r="E58" s="94" t="s">
        <v>522</v>
      </c>
      <c r="F58" s="150" t="str">
        <f>C37</f>
        <v/>
      </c>
    </row>
    <row r="59" spans="2:24" x14ac:dyDescent="0.2">
      <c r="E59" s="94" t="s">
        <v>523</v>
      </c>
      <c r="F59" s="150" t="str">
        <f>C41</f>
        <v/>
      </c>
    </row>
    <row r="62" spans="2:24" x14ac:dyDescent="0.2">
      <c r="B62" s="89" t="str">
        <f t="shared" ref="B62:B67" si="0">B49</f>
        <v>Level of Activity</v>
      </c>
      <c r="C62" s="36" t="s">
        <v>526</v>
      </c>
      <c r="D62" s="89" t="s">
        <v>525</v>
      </c>
      <c r="E62" s="315" t="s">
        <v>524</v>
      </c>
      <c r="F62" s="316"/>
      <c r="G62" s="91" t="s">
        <v>531</v>
      </c>
      <c r="H62" s="90" t="s">
        <v>456</v>
      </c>
      <c r="I62" s="101" t="s">
        <v>541</v>
      </c>
      <c r="J62" s="103" t="s">
        <v>472</v>
      </c>
      <c r="K62" s="92" t="s">
        <v>471</v>
      </c>
      <c r="L62" s="92" t="str">
        <f>I62</f>
        <v xml:space="preserve">Quadrant </v>
      </c>
      <c r="M62" s="92" t="str">
        <f>E62</f>
        <v>MS</v>
      </c>
      <c r="N62" s="92" t="str">
        <f>G62</f>
        <v>Performance Score</v>
      </c>
      <c r="O62" s="24" t="str">
        <f>H62</f>
        <v>Priority Ranking</v>
      </c>
      <c r="P62" s="92" t="s">
        <v>546</v>
      </c>
      <c r="R62" s="103" t="s">
        <v>472</v>
      </c>
      <c r="S62" s="142" t="s">
        <v>471</v>
      </c>
      <c r="T62" s="142" t="s">
        <v>542</v>
      </c>
      <c r="U62" s="142" t="str">
        <f>M62</f>
        <v>MS</v>
      </c>
      <c r="V62" s="142" t="s">
        <v>531</v>
      </c>
      <c r="W62" s="142" t="s">
        <v>612</v>
      </c>
      <c r="X62" s="24" t="str">
        <f>P62</f>
        <v>Quadrant Rank</v>
      </c>
    </row>
    <row r="63" spans="2:24" ht="15.75" customHeight="1" x14ac:dyDescent="0.2">
      <c r="B63" s="89" t="str">
        <f t="shared" si="0"/>
        <v>Optimal (76-100%)</v>
      </c>
      <c r="C63" s="97">
        <f>COUNTIF(G63:G92,"&gt;=76.0")</f>
        <v>0</v>
      </c>
      <c r="D63" s="96" t="e">
        <f>C63/COUNT(G63:G92)</f>
        <v>#DIV/0!</v>
      </c>
      <c r="E63" s="312" t="s">
        <v>623</v>
      </c>
      <c r="F63" s="313"/>
      <c r="G63" s="150" t="str">
        <f>C6</f>
        <v/>
      </c>
      <c r="H63" s="36" t="str">
        <f>F6</f>
        <v/>
      </c>
      <c r="I63" s="100" t="str">
        <f>IF(H63="","",IF(AND(G63&gt;$C$46,H63&lt;=$F$46),"Quadrant C",IF(AND(G63&gt;$C$46,H63&gt;$F$46),"Quadrant B",IF(AND(G63&lt;=$C$46,H63&lt;=$F$46),"Quadrant D",IF(AND(G63&lt;=$C$46,H63&gt;$F$46),"Quadrant A")))))</f>
        <v/>
      </c>
      <c r="J63" s="106" t="str">
        <f>IF(I63="","",RANK(P63,$P$63:$P$92))</f>
        <v/>
      </c>
      <c r="K63" s="102" t="str">
        <f>J63</f>
        <v/>
      </c>
      <c r="L63" s="92" t="str">
        <f t="shared" ref="L63:L92" si="1">I63</f>
        <v/>
      </c>
      <c r="M63" s="92" t="str">
        <f t="shared" ref="M63:M92" si="2">E63</f>
        <v>1.1  Community Health Assessment</v>
      </c>
      <c r="N63" s="156" t="str">
        <f t="shared" ref="N63:N92" si="3">G63</f>
        <v/>
      </c>
      <c r="O63" s="102" t="str">
        <f t="shared" ref="O63:O92" si="4">H63</f>
        <v/>
      </c>
      <c r="P63" s="157" t="b">
        <f>IF(I63="Quadrant A",1,IF(I63="Quadrant B",2,IF(I63="Quadrant C",3,IF(I63="Quadrant D",4))))</f>
        <v>0</v>
      </c>
      <c r="R63" s="106" t="e">
        <f>RANK(X63,$X$63:$X$92)</f>
        <v>#N/A</v>
      </c>
      <c r="S63" s="102" t="e">
        <f>R63</f>
        <v>#N/A</v>
      </c>
      <c r="T63" s="142" t="str">
        <f>IF(W63="","",IF(AND(V63&gt;$C$46,W63&lt;=$G$46),"Quadrant C",IF(AND(V63&gt;$C$46,W63&gt;$G$46),"Quadrant B",IF(AND(V63&lt;=$C$46,W63&lt;=$G$46),"Quadrant D",IF(AND(V63&lt;=$C$46,W63&gt;$G$46),"Quadrant A")))))</f>
        <v/>
      </c>
      <c r="U63" s="142" t="str">
        <f t="shared" ref="U63:U92" si="5">M63</f>
        <v>1.1  Community Health Assessment</v>
      </c>
      <c r="V63" s="156" t="str">
        <f>N63</f>
        <v/>
      </c>
      <c r="W63" s="156" t="str">
        <f>G6</f>
        <v/>
      </c>
      <c r="X63" s="102" t="b">
        <f>IF(T63="Quadrant A",1,IF(T63="Quadrant B",2,IF(T63="Quadrant C",3,IF(T63="Quadrant D",4))))</f>
        <v>0</v>
      </c>
    </row>
    <row r="64" spans="2:24" ht="15" customHeight="1" x14ac:dyDescent="0.2">
      <c r="B64" s="89" t="str">
        <f t="shared" si="0"/>
        <v>Significant (51-75%)</v>
      </c>
      <c r="C64" s="97">
        <f>COUNTIF(G63:G92,"&gt;=51.0")-COUNTIF(G63:G92,"&gt;75.9")</f>
        <v>0</v>
      </c>
      <c r="D64" s="96" t="e">
        <f>C64/COUNT(G64:G93)</f>
        <v>#DIV/0!</v>
      </c>
      <c r="E64" s="312" t="s">
        <v>265</v>
      </c>
      <c r="F64" s="313"/>
      <c r="G64" s="150" t="str">
        <f>C7</f>
        <v/>
      </c>
      <c r="H64" s="36" t="str">
        <f>F7</f>
        <v/>
      </c>
      <c r="I64" s="100" t="str">
        <f t="shared" ref="I64:I92" si="6">IF(H64="","",IF(AND(G64&gt;$C$46,H64&lt;=$F$46),"Quadrant C",IF(AND(G64&gt;$C$46,H64&gt;$F$46),"Quadrant B",IF(AND(G64&lt;=$C$46,H64&lt;=$F$46),"Quadrant D",IF(AND(G64&lt;=$C$46,H64&gt;$F$46),"Quadrant A")))))</f>
        <v/>
      </c>
      <c r="J64" s="106" t="str">
        <f t="shared" ref="J64:J92" si="7">IF(I64="","",RANK(P64,$P$63:$P$92))</f>
        <v/>
      </c>
      <c r="K64" s="102" t="e">
        <f>J64+COUNTIF(J63,J64)</f>
        <v>#VALUE!</v>
      </c>
      <c r="L64" s="92" t="str">
        <f t="shared" si="1"/>
        <v/>
      </c>
      <c r="M64" s="92" t="str">
        <f t="shared" si="2"/>
        <v>1.2  Current Technology</v>
      </c>
      <c r="N64" s="156" t="str">
        <f t="shared" si="3"/>
        <v/>
      </c>
      <c r="O64" s="102" t="str">
        <f t="shared" si="4"/>
        <v/>
      </c>
      <c r="P64" s="157" t="b">
        <f t="shared" ref="P64:P92" si="8">IF(I64="Quadrant A",1,IF(I64="Quadrant B",2,IF(I64="Quadrant C",3,IF(I64="Quadrant D",4))))</f>
        <v>0</v>
      </c>
      <c r="R64" s="106" t="e">
        <f t="shared" ref="R64:R92" si="9">RANK(X64,$X$63:$X$92)</f>
        <v>#N/A</v>
      </c>
      <c r="S64" s="102" t="e">
        <f>R64+COUNTIF(R63,R64)</f>
        <v>#N/A</v>
      </c>
      <c r="T64" s="168" t="str">
        <f t="shared" ref="T64:T92" si="10">IF(W64="","",IF(AND(V64&gt;$C$46,W64&lt;=$G$46),"Quadrant C",IF(AND(V64&gt;$C$46,W64&gt;$G$46),"Quadrant B",IF(AND(V64&lt;=$C$46,W64&lt;=$G$46),"Quadrant D",IF(AND(V64&lt;=$C$46,W64&gt;$G$46),"Quadrant A")))))</f>
        <v/>
      </c>
      <c r="U64" s="142" t="str">
        <f t="shared" si="5"/>
        <v>1.2  Current Technology</v>
      </c>
      <c r="V64" s="156" t="str">
        <f t="shared" ref="V64:V92" si="11">N64</f>
        <v/>
      </c>
      <c r="W64" s="156" t="str">
        <f>G7</f>
        <v/>
      </c>
      <c r="X64" s="102" t="b">
        <f t="shared" ref="X64:X92" si="12">IF(T64="Quadrant A",1,IF(T64="Quadrant B",2,IF(T64="Quadrant C",3,IF(T64="Quadrant D",4))))</f>
        <v>0</v>
      </c>
    </row>
    <row r="65" spans="2:24" ht="15" customHeight="1" x14ac:dyDescent="0.2">
      <c r="B65" s="89" t="str">
        <f t="shared" si="0"/>
        <v>Moderate (26-50%)</v>
      </c>
      <c r="C65" s="97">
        <f>COUNTIF(G63:G92,"&gt;=26.0")-COUNTIF(G63:G92,"&gt;50.9")</f>
        <v>0</v>
      </c>
      <c r="D65" s="96" t="e">
        <f>C65/COUNT(G65:G94)</f>
        <v>#DIV/0!</v>
      </c>
      <c r="E65" s="312" t="s">
        <v>266</v>
      </c>
      <c r="F65" s="313"/>
      <c r="G65" s="150" t="str">
        <f>C8</f>
        <v/>
      </c>
      <c r="H65" s="36" t="str">
        <f>F8</f>
        <v/>
      </c>
      <c r="I65" s="100" t="str">
        <f t="shared" si="6"/>
        <v/>
      </c>
      <c r="J65" s="106" t="str">
        <f t="shared" si="7"/>
        <v/>
      </c>
      <c r="K65" s="102" t="e">
        <f>J65+COUNTIF($J$63:J64,J65)</f>
        <v>#VALUE!</v>
      </c>
      <c r="L65" s="92" t="str">
        <f t="shared" si="1"/>
        <v/>
      </c>
      <c r="M65" s="92" t="str">
        <f t="shared" si="2"/>
        <v>1.3  Registries</v>
      </c>
      <c r="N65" s="156" t="str">
        <f t="shared" si="3"/>
        <v/>
      </c>
      <c r="O65" s="102" t="str">
        <f t="shared" si="4"/>
        <v/>
      </c>
      <c r="P65" s="157" t="b">
        <f t="shared" si="8"/>
        <v>0</v>
      </c>
      <c r="R65" s="106" t="e">
        <f t="shared" si="9"/>
        <v>#N/A</v>
      </c>
      <c r="S65" s="102" t="e">
        <f>R65+COUNTIF($R$63:R64,R65)</f>
        <v>#N/A</v>
      </c>
      <c r="T65" s="168" t="str">
        <f t="shared" si="10"/>
        <v/>
      </c>
      <c r="U65" s="142" t="str">
        <f t="shared" si="5"/>
        <v>1.3  Registries</v>
      </c>
      <c r="V65" s="156" t="str">
        <f t="shared" si="11"/>
        <v/>
      </c>
      <c r="W65" s="156" t="str">
        <f>G8</f>
        <v/>
      </c>
      <c r="X65" s="102" t="b">
        <f t="shared" si="12"/>
        <v>0</v>
      </c>
    </row>
    <row r="66" spans="2:24" ht="15.75" customHeight="1" x14ac:dyDescent="0.2">
      <c r="B66" s="89" t="str">
        <f t="shared" si="0"/>
        <v>Minimal (1-25%)</v>
      </c>
      <c r="C66" s="97">
        <f>COUNTIF(G63:G92,"&gt;=1.0")-COUNTIF(G63:G92,"&gt;25.9")</f>
        <v>0</v>
      </c>
      <c r="D66" s="96" t="e">
        <f>C66/COUNT(G66:G95)</f>
        <v>#DIV/0!</v>
      </c>
      <c r="E66" s="312" t="s">
        <v>547</v>
      </c>
      <c r="F66" s="313"/>
      <c r="G66" s="150" t="str">
        <f>C10</f>
        <v/>
      </c>
      <c r="H66" s="36" t="str">
        <f>F10</f>
        <v/>
      </c>
      <c r="I66" s="100" t="str">
        <f t="shared" si="6"/>
        <v/>
      </c>
      <c r="J66" s="106" t="str">
        <f t="shared" si="7"/>
        <v/>
      </c>
      <c r="K66" s="102" t="e">
        <f>J66+COUNTIF($J$63:J65,J66)</f>
        <v>#VALUE!</v>
      </c>
      <c r="L66" s="92" t="str">
        <f t="shared" si="1"/>
        <v/>
      </c>
      <c r="M66" s="92" t="str">
        <f t="shared" si="2"/>
        <v>2.1 Identification/Surveillance</v>
      </c>
      <c r="N66" s="156" t="str">
        <f t="shared" si="3"/>
        <v/>
      </c>
      <c r="O66" s="102" t="str">
        <f t="shared" si="4"/>
        <v/>
      </c>
      <c r="P66" s="157" t="b">
        <f t="shared" si="8"/>
        <v>0</v>
      </c>
      <c r="R66" s="106" t="e">
        <f t="shared" si="9"/>
        <v>#N/A</v>
      </c>
      <c r="S66" s="102" t="e">
        <f>R66+COUNTIF($R$63:R65,R66)</f>
        <v>#N/A</v>
      </c>
      <c r="T66" s="168" t="str">
        <f t="shared" si="10"/>
        <v/>
      </c>
      <c r="U66" s="142" t="str">
        <f t="shared" si="5"/>
        <v>2.1 Identification/Surveillance</v>
      </c>
      <c r="V66" s="156" t="str">
        <f t="shared" si="11"/>
        <v/>
      </c>
      <c r="W66" s="156" t="str">
        <f>G10</f>
        <v/>
      </c>
      <c r="X66" s="102" t="b">
        <f t="shared" si="12"/>
        <v>0</v>
      </c>
    </row>
    <row r="67" spans="2:24" ht="15" customHeight="1" x14ac:dyDescent="0.2">
      <c r="B67" s="89" t="str">
        <f t="shared" si="0"/>
        <v>No Activity (0%)</v>
      </c>
      <c r="C67" s="97">
        <f>COUNTIF(G63:G92,"0.0")</f>
        <v>0</v>
      </c>
      <c r="D67" s="96" t="e">
        <f>C67/COUNT(G67:G96)</f>
        <v>#DIV/0!</v>
      </c>
      <c r="E67" s="312" t="s">
        <v>268</v>
      </c>
      <c r="F67" s="313"/>
      <c r="G67" s="150" t="str">
        <f>C11</f>
        <v/>
      </c>
      <c r="H67" s="36" t="str">
        <f>F11</f>
        <v/>
      </c>
      <c r="I67" s="100" t="str">
        <f t="shared" si="6"/>
        <v/>
      </c>
      <c r="J67" s="106" t="str">
        <f t="shared" si="7"/>
        <v/>
      </c>
      <c r="K67" s="102" t="e">
        <f>J67+COUNTIF($J$63:J66,J67)</f>
        <v>#VALUE!</v>
      </c>
      <c r="L67" s="92" t="str">
        <f t="shared" si="1"/>
        <v/>
      </c>
      <c r="M67" s="92" t="str">
        <f t="shared" si="2"/>
        <v>2.2  Emergency Response</v>
      </c>
      <c r="N67" s="156" t="str">
        <f t="shared" si="3"/>
        <v/>
      </c>
      <c r="O67" s="102" t="str">
        <f t="shared" si="4"/>
        <v/>
      </c>
      <c r="P67" s="157" t="b">
        <f t="shared" si="8"/>
        <v>0</v>
      </c>
      <c r="R67" s="106" t="e">
        <f t="shared" si="9"/>
        <v>#N/A</v>
      </c>
      <c r="S67" s="102" t="e">
        <f>R67+COUNTIF($R$63:R66,R67)</f>
        <v>#N/A</v>
      </c>
      <c r="T67" s="168" t="str">
        <f t="shared" si="10"/>
        <v/>
      </c>
      <c r="U67" s="142" t="str">
        <f t="shared" si="5"/>
        <v>2.2  Emergency Response</v>
      </c>
      <c r="V67" s="156" t="str">
        <f t="shared" si="11"/>
        <v/>
      </c>
      <c r="W67" s="156" t="str">
        <f>G11</f>
        <v/>
      </c>
      <c r="X67" s="102" t="b">
        <f t="shared" si="12"/>
        <v>0</v>
      </c>
    </row>
    <row r="68" spans="2:24" ht="15" customHeight="1" x14ac:dyDescent="0.2">
      <c r="E68" s="312" t="s">
        <v>269</v>
      </c>
      <c r="F68" s="313"/>
      <c r="G68" s="150" t="str">
        <f>C12</f>
        <v/>
      </c>
      <c r="H68" s="36" t="str">
        <f>F12</f>
        <v/>
      </c>
      <c r="I68" s="100" t="str">
        <f t="shared" si="6"/>
        <v/>
      </c>
      <c r="J68" s="106" t="str">
        <f t="shared" si="7"/>
        <v/>
      </c>
      <c r="K68" s="102" t="e">
        <f>J68+COUNTIF($J$63:J67,J68)</f>
        <v>#VALUE!</v>
      </c>
      <c r="L68" s="92" t="str">
        <f t="shared" si="1"/>
        <v/>
      </c>
      <c r="M68" s="92" t="str">
        <f t="shared" si="2"/>
        <v>2.3  Laboratories</v>
      </c>
      <c r="N68" s="156" t="str">
        <f t="shared" si="3"/>
        <v/>
      </c>
      <c r="O68" s="102" t="str">
        <f t="shared" si="4"/>
        <v/>
      </c>
      <c r="P68" s="157" t="b">
        <f t="shared" si="8"/>
        <v>0</v>
      </c>
      <c r="R68" s="106" t="e">
        <f t="shared" si="9"/>
        <v>#N/A</v>
      </c>
      <c r="S68" s="102" t="e">
        <f>R68+COUNTIF($R$63:R67,R68)</f>
        <v>#N/A</v>
      </c>
      <c r="T68" s="168" t="str">
        <f t="shared" si="10"/>
        <v/>
      </c>
      <c r="U68" s="142" t="str">
        <f t="shared" si="5"/>
        <v>2.3  Laboratories</v>
      </c>
      <c r="V68" s="156" t="str">
        <f t="shared" si="11"/>
        <v/>
      </c>
      <c r="W68" s="156" t="str">
        <f>G12</f>
        <v/>
      </c>
      <c r="X68" s="102" t="b">
        <f t="shared" si="12"/>
        <v>0</v>
      </c>
    </row>
    <row r="69" spans="2:24" ht="15.75" customHeight="1" x14ac:dyDescent="0.2">
      <c r="E69" s="312" t="s">
        <v>560</v>
      </c>
      <c r="F69" s="313"/>
      <c r="G69" s="150" t="str">
        <f>C14</f>
        <v/>
      </c>
      <c r="H69" s="36" t="str">
        <f>F14</f>
        <v/>
      </c>
      <c r="I69" s="100" t="str">
        <f t="shared" si="6"/>
        <v/>
      </c>
      <c r="J69" s="106" t="str">
        <f t="shared" si="7"/>
        <v/>
      </c>
      <c r="K69" s="102" t="e">
        <f>J69+COUNTIF($J$63:J68,J69)</f>
        <v>#VALUE!</v>
      </c>
      <c r="L69" s="92" t="str">
        <f t="shared" si="1"/>
        <v/>
      </c>
      <c r="M69" s="92" t="str">
        <f t="shared" si="2"/>
        <v>3.1  Health Education/Promotion</v>
      </c>
      <c r="N69" s="156" t="str">
        <f t="shared" si="3"/>
        <v/>
      </c>
      <c r="O69" s="102" t="str">
        <f t="shared" si="4"/>
        <v/>
      </c>
      <c r="P69" s="157" t="b">
        <f t="shared" si="8"/>
        <v>0</v>
      </c>
      <c r="R69" s="106" t="e">
        <f t="shared" si="9"/>
        <v>#N/A</v>
      </c>
      <c r="S69" s="102" t="e">
        <f>R69+COUNTIF($R$63:R68,R69)</f>
        <v>#N/A</v>
      </c>
      <c r="T69" s="168" t="str">
        <f t="shared" si="10"/>
        <v/>
      </c>
      <c r="U69" s="142" t="str">
        <f t="shared" si="5"/>
        <v>3.1  Health Education/Promotion</v>
      </c>
      <c r="V69" s="156" t="str">
        <f t="shared" si="11"/>
        <v/>
      </c>
      <c r="W69" s="156" t="str">
        <f>G14</f>
        <v/>
      </c>
      <c r="X69" s="102" t="b">
        <f t="shared" si="12"/>
        <v>0</v>
      </c>
    </row>
    <row r="70" spans="2:24" ht="15" customHeight="1" x14ac:dyDescent="0.2">
      <c r="E70" s="312" t="s">
        <v>270</v>
      </c>
      <c r="F70" s="313"/>
      <c r="G70" s="150" t="str">
        <f>C15</f>
        <v/>
      </c>
      <c r="H70" s="36" t="str">
        <f>F15</f>
        <v/>
      </c>
      <c r="I70" s="100" t="str">
        <f t="shared" si="6"/>
        <v/>
      </c>
      <c r="J70" s="106" t="str">
        <f t="shared" si="7"/>
        <v/>
      </c>
      <c r="K70" s="102" t="e">
        <f>J70+COUNTIF($J$63:J69,J70)</f>
        <v>#VALUE!</v>
      </c>
      <c r="L70" s="92" t="str">
        <f t="shared" si="1"/>
        <v/>
      </c>
      <c r="M70" s="92" t="str">
        <f t="shared" si="2"/>
        <v>3.2  Health Communication</v>
      </c>
      <c r="N70" s="156" t="str">
        <f t="shared" si="3"/>
        <v/>
      </c>
      <c r="O70" s="102" t="str">
        <f t="shared" si="4"/>
        <v/>
      </c>
      <c r="P70" s="157" t="b">
        <f t="shared" si="8"/>
        <v>0</v>
      </c>
      <c r="R70" s="106" t="e">
        <f t="shared" si="9"/>
        <v>#N/A</v>
      </c>
      <c r="S70" s="102" t="e">
        <f>R70+COUNTIF($R$63:R69,R70)</f>
        <v>#N/A</v>
      </c>
      <c r="T70" s="168" t="str">
        <f t="shared" si="10"/>
        <v/>
      </c>
      <c r="U70" s="142" t="str">
        <f t="shared" si="5"/>
        <v>3.2  Health Communication</v>
      </c>
      <c r="V70" s="156" t="str">
        <f t="shared" si="11"/>
        <v/>
      </c>
      <c r="W70" s="156" t="str">
        <f>G15</f>
        <v/>
      </c>
      <c r="X70" s="102" t="b">
        <f t="shared" si="12"/>
        <v>0</v>
      </c>
    </row>
    <row r="71" spans="2:24" ht="15" customHeight="1" x14ac:dyDescent="0.2">
      <c r="E71" s="312" t="s">
        <v>271</v>
      </c>
      <c r="F71" s="313"/>
      <c r="G71" s="150" t="str">
        <f>C16</f>
        <v/>
      </c>
      <c r="H71" s="36" t="str">
        <f>F16</f>
        <v/>
      </c>
      <c r="I71" s="100" t="str">
        <f t="shared" si="6"/>
        <v/>
      </c>
      <c r="J71" s="106" t="str">
        <f t="shared" si="7"/>
        <v/>
      </c>
      <c r="K71" s="102" t="e">
        <f>J71+COUNTIF($J$63:J70,J71)</f>
        <v>#VALUE!</v>
      </c>
      <c r="L71" s="92" t="str">
        <f t="shared" si="1"/>
        <v/>
      </c>
      <c r="M71" s="92" t="str">
        <f t="shared" si="2"/>
        <v>3.3  Risk Communication</v>
      </c>
      <c r="N71" s="156" t="str">
        <f t="shared" si="3"/>
        <v/>
      </c>
      <c r="O71" s="102" t="str">
        <f t="shared" si="4"/>
        <v/>
      </c>
      <c r="P71" s="157" t="b">
        <f t="shared" si="8"/>
        <v>0</v>
      </c>
      <c r="R71" s="106" t="e">
        <f t="shared" si="9"/>
        <v>#N/A</v>
      </c>
      <c r="S71" s="102" t="e">
        <f>R71+COUNTIF($R$63:R70,R71)</f>
        <v>#N/A</v>
      </c>
      <c r="T71" s="168" t="str">
        <f t="shared" si="10"/>
        <v/>
      </c>
      <c r="U71" s="142" t="str">
        <f t="shared" si="5"/>
        <v>3.3  Risk Communication</v>
      </c>
      <c r="V71" s="156" t="str">
        <f t="shared" si="11"/>
        <v/>
      </c>
      <c r="W71" s="156" t="str">
        <f>G16</f>
        <v/>
      </c>
      <c r="X71" s="102" t="b">
        <f t="shared" si="12"/>
        <v>0</v>
      </c>
    </row>
    <row r="72" spans="2:24" ht="15.75" customHeight="1" x14ac:dyDescent="0.2">
      <c r="E72" s="312" t="s">
        <v>272</v>
      </c>
      <c r="F72" s="313"/>
      <c r="G72" s="150" t="str">
        <f>C18</f>
        <v/>
      </c>
      <c r="H72" s="36" t="str">
        <f>F18</f>
        <v/>
      </c>
      <c r="I72" s="100" t="str">
        <f t="shared" si="6"/>
        <v/>
      </c>
      <c r="J72" s="106" t="str">
        <f t="shared" si="7"/>
        <v/>
      </c>
      <c r="K72" s="102" t="e">
        <f>J72+COUNTIF($J$63:J71,J72)</f>
        <v>#VALUE!</v>
      </c>
      <c r="L72" s="92" t="str">
        <f t="shared" si="1"/>
        <v/>
      </c>
      <c r="M72" s="92" t="str">
        <f t="shared" si="2"/>
        <v>4.1  Constituency Development</v>
      </c>
      <c r="N72" s="156" t="str">
        <f t="shared" si="3"/>
        <v/>
      </c>
      <c r="O72" s="102" t="str">
        <f t="shared" si="4"/>
        <v/>
      </c>
      <c r="P72" s="157" t="b">
        <f t="shared" si="8"/>
        <v>0</v>
      </c>
      <c r="R72" s="106" t="e">
        <f t="shared" si="9"/>
        <v>#N/A</v>
      </c>
      <c r="S72" s="102" t="e">
        <f>R72+COUNTIF($R$63:R71,R72)</f>
        <v>#N/A</v>
      </c>
      <c r="T72" s="168" t="str">
        <f t="shared" si="10"/>
        <v/>
      </c>
      <c r="U72" s="142" t="str">
        <f t="shared" si="5"/>
        <v>4.1  Constituency Development</v>
      </c>
      <c r="V72" s="156" t="str">
        <f t="shared" si="11"/>
        <v/>
      </c>
      <c r="W72" s="156" t="str">
        <f>G18</f>
        <v/>
      </c>
      <c r="X72" s="102" t="b">
        <f t="shared" si="12"/>
        <v>0</v>
      </c>
    </row>
    <row r="73" spans="2:24" ht="15" customHeight="1" x14ac:dyDescent="0.2">
      <c r="E73" s="312" t="s">
        <v>273</v>
      </c>
      <c r="F73" s="313"/>
      <c r="G73" s="150" t="str">
        <f>C19</f>
        <v/>
      </c>
      <c r="H73" s="36" t="str">
        <f>F19</f>
        <v/>
      </c>
      <c r="I73" s="100" t="str">
        <f t="shared" si="6"/>
        <v/>
      </c>
      <c r="J73" s="106" t="str">
        <f t="shared" si="7"/>
        <v/>
      </c>
      <c r="K73" s="102" t="e">
        <f>J73+COUNTIF($J$63:J72,J73)</f>
        <v>#VALUE!</v>
      </c>
      <c r="L73" s="92" t="str">
        <f t="shared" si="1"/>
        <v/>
      </c>
      <c r="M73" s="92" t="str">
        <f t="shared" si="2"/>
        <v>4.2  Community Partnerships</v>
      </c>
      <c r="N73" s="156" t="str">
        <f t="shared" si="3"/>
        <v/>
      </c>
      <c r="O73" s="102" t="str">
        <f t="shared" si="4"/>
        <v/>
      </c>
      <c r="P73" s="157" t="b">
        <f t="shared" si="8"/>
        <v>0</v>
      </c>
      <c r="R73" s="106" t="e">
        <f t="shared" si="9"/>
        <v>#N/A</v>
      </c>
      <c r="S73" s="102" t="e">
        <f>R73+COUNTIF($R$63:R72,R73)</f>
        <v>#N/A</v>
      </c>
      <c r="T73" s="168" t="str">
        <f t="shared" si="10"/>
        <v/>
      </c>
      <c r="U73" s="142" t="str">
        <f t="shared" si="5"/>
        <v>4.2  Community Partnerships</v>
      </c>
      <c r="V73" s="156" t="str">
        <f t="shared" si="11"/>
        <v/>
      </c>
      <c r="W73" s="156" t="str">
        <f>G19</f>
        <v/>
      </c>
      <c r="X73" s="102" t="b">
        <f t="shared" si="12"/>
        <v>0</v>
      </c>
    </row>
    <row r="74" spans="2:24" ht="15.75" customHeight="1" x14ac:dyDescent="0.2">
      <c r="E74" s="312" t="s">
        <v>561</v>
      </c>
      <c r="F74" s="313"/>
      <c r="G74" s="150" t="str">
        <f>C21</f>
        <v/>
      </c>
      <c r="H74" s="36" t="str">
        <f>F21</f>
        <v/>
      </c>
      <c r="I74" s="100" t="str">
        <f t="shared" si="6"/>
        <v/>
      </c>
      <c r="J74" s="106" t="str">
        <f t="shared" si="7"/>
        <v/>
      </c>
      <c r="K74" s="102" t="e">
        <f>J74+COUNTIF($J$63:J73,J74)</f>
        <v>#VALUE!</v>
      </c>
      <c r="L74" s="92" t="str">
        <f t="shared" si="1"/>
        <v/>
      </c>
      <c r="M74" s="92" t="str">
        <f t="shared" si="2"/>
        <v>5.1  Governmental Presence</v>
      </c>
      <c r="N74" s="156" t="str">
        <f t="shared" si="3"/>
        <v/>
      </c>
      <c r="O74" s="102" t="str">
        <f t="shared" si="4"/>
        <v/>
      </c>
      <c r="P74" s="157" t="b">
        <f t="shared" si="8"/>
        <v>0</v>
      </c>
      <c r="R74" s="106" t="e">
        <f t="shared" si="9"/>
        <v>#N/A</v>
      </c>
      <c r="S74" s="102" t="e">
        <f>R74+COUNTIF($R$63:R73,R74)</f>
        <v>#N/A</v>
      </c>
      <c r="T74" s="168" t="str">
        <f t="shared" si="10"/>
        <v/>
      </c>
      <c r="U74" s="142" t="str">
        <f t="shared" si="5"/>
        <v>5.1  Governmental Presence</v>
      </c>
      <c r="V74" s="156" t="str">
        <f t="shared" si="11"/>
        <v/>
      </c>
      <c r="W74" s="156" t="str">
        <f>G21</f>
        <v/>
      </c>
      <c r="X74" s="102" t="b">
        <f t="shared" si="12"/>
        <v>0</v>
      </c>
    </row>
    <row r="75" spans="2:24" ht="15" customHeight="1" x14ac:dyDescent="0.2">
      <c r="E75" s="312" t="s">
        <v>274</v>
      </c>
      <c r="F75" s="313"/>
      <c r="G75" s="150" t="str">
        <f>C22</f>
        <v/>
      </c>
      <c r="H75" s="36" t="str">
        <f>F22</f>
        <v/>
      </c>
      <c r="I75" s="100" t="str">
        <f t="shared" si="6"/>
        <v/>
      </c>
      <c r="J75" s="106" t="str">
        <f t="shared" si="7"/>
        <v/>
      </c>
      <c r="K75" s="102" t="e">
        <f>J75+COUNTIF($J$63:J74,J75)</f>
        <v>#VALUE!</v>
      </c>
      <c r="L75" s="92" t="str">
        <f t="shared" si="1"/>
        <v/>
      </c>
      <c r="M75" s="92" t="str">
        <f t="shared" si="2"/>
        <v>5.2  Policy Development</v>
      </c>
      <c r="N75" s="156" t="str">
        <f t="shared" si="3"/>
        <v/>
      </c>
      <c r="O75" s="102" t="str">
        <f t="shared" si="4"/>
        <v/>
      </c>
      <c r="P75" s="157" t="b">
        <f t="shared" si="8"/>
        <v>0</v>
      </c>
      <c r="R75" s="106" t="e">
        <f t="shared" si="9"/>
        <v>#N/A</v>
      </c>
      <c r="S75" s="102" t="e">
        <f>R75+COUNTIF($R$63:R74,R75)</f>
        <v>#N/A</v>
      </c>
      <c r="T75" s="168" t="str">
        <f t="shared" si="10"/>
        <v/>
      </c>
      <c r="U75" s="142" t="str">
        <f t="shared" si="5"/>
        <v>5.2  Policy Development</v>
      </c>
      <c r="V75" s="156" t="str">
        <f t="shared" si="11"/>
        <v/>
      </c>
      <c r="W75" s="156" t="str">
        <f>G22</f>
        <v/>
      </c>
      <c r="X75" s="102" t="b">
        <f t="shared" si="12"/>
        <v>0</v>
      </c>
    </row>
    <row r="76" spans="2:24" ht="15" customHeight="1" x14ac:dyDescent="0.2">
      <c r="E76" s="312" t="s">
        <v>562</v>
      </c>
      <c r="F76" s="313"/>
      <c r="G76" s="150" t="str">
        <f>C23</f>
        <v/>
      </c>
      <c r="H76" s="36" t="str">
        <f>F23</f>
        <v/>
      </c>
      <c r="I76" s="100" t="str">
        <f t="shared" si="6"/>
        <v/>
      </c>
      <c r="J76" s="106" t="str">
        <f t="shared" si="7"/>
        <v/>
      </c>
      <c r="K76" s="102" t="e">
        <f>J76+COUNTIF($J$63:J75,J76)</f>
        <v>#VALUE!</v>
      </c>
      <c r="L76" s="92" t="str">
        <f t="shared" si="1"/>
        <v/>
      </c>
      <c r="M76" s="92" t="str">
        <f t="shared" si="2"/>
        <v>5.3  CHIP/Strategic Planning</v>
      </c>
      <c r="N76" s="156" t="str">
        <f t="shared" si="3"/>
        <v/>
      </c>
      <c r="O76" s="102" t="str">
        <f t="shared" si="4"/>
        <v/>
      </c>
      <c r="P76" s="157" t="b">
        <f t="shared" si="8"/>
        <v>0</v>
      </c>
      <c r="R76" s="106" t="e">
        <f t="shared" si="9"/>
        <v>#N/A</v>
      </c>
      <c r="S76" s="102" t="e">
        <f>R76+COUNTIF($R$63:R75,R76)</f>
        <v>#N/A</v>
      </c>
      <c r="T76" s="168" t="str">
        <f t="shared" si="10"/>
        <v/>
      </c>
      <c r="U76" s="142" t="str">
        <f t="shared" si="5"/>
        <v>5.3  CHIP/Strategic Planning</v>
      </c>
      <c r="V76" s="156" t="str">
        <f t="shared" si="11"/>
        <v/>
      </c>
      <c r="W76" s="156" t="str">
        <f>G23</f>
        <v/>
      </c>
      <c r="X76" s="102" t="b">
        <f t="shared" si="12"/>
        <v>0</v>
      </c>
    </row>
    <row r="77" spans="2:24" ht="15" customHeight="1" x14ac:dyDescent="0.2">
      <c r="E77" s="312" t="s">
        <v>275</v>
      </c>
      <c r="F77" s="313"/>
      <c r="G77" s="150" t="str">
        <f>C24</f>
        <v/>
      </c>
      <c r="H77" s="36" t="str">
        <f>F24</f>
        <v/>
      </c>
      <c r="I77" s="100" t="str">
        <f t="shared" si="6"/>
        <v/>
      </c>
      <c r="J77" s="106" t="str">
        <f t="shared" si="7"/>
        <v/>
      </c>
      <c r="K77" s="102" t="e">
        <f>J77+COUNTIF($J$63:J76,J77)</f>
        <v>#VALUE!</v>
      </c>
      <c r="L77" s="92" t="str">
        <f t="shared" si="1"/>
        <v/>
      </c>
      <c r="M77" s="92" t="str">
        <f t="shared" si="2"/>
        <v>5.4  Emergency Plan</v>
      </c>
      <c r="N77" s="156" t="str">
        <f t="shared" si="3"/>
        <v/>
      </c>
      <c r="O77" s="102" t="str">
        <f t="shared" si="4"/>
        <v/>
      </c>
      <c r="P77" s="157" t="b">
        <f t="shared" si="8"/>
        <v>0</v>
      </c>
      <c r="R77" s="106" t="e">
        <f t="shared" si="9"/>
        <v>#N/A</v>
      </c>
      <c r="S77" s="102" t="e">
        <f>R77+COUNTIF($R$63:R76,R77)</f>
        <v>#N/A</v>
      </c>
      <c r="T77" s="168" t="str">
        <f t="shared" si="10"/>
        <v/>
      </c>
      <c r="U77" s="142" t="str">
        <f t="shared" si="5"/>
        <v>5.4  Emergency Plan</v>
      </c>
      <c r="V77" s="156" t="str">
        <f t="shared" si="11"/>
        <v/>
      </c>
      <c r="W77" s="156" t="str">
        <f>G24</f>
        <v/>
      </c>
      <c r="X77" s="102" t="b">
        <f t="shared" si="12"/>
        <v>0</v>
      </c>
    </row>
    <row r="78" spans="2:24" ht="15.75" customHeight="1" x14ac:dyDescent="0.2">
      <c r="E78" s="312" t="s">
        <v>276</v>
      </c>
      <c r="F78" s="313"/>
      <c r="G78" s="150" t="str">
        <f>C26</f>
        <v/>
      </c>
      <c r="H78" s="36" t="str">
        <f>F26</f>
        <v/>
      </c>
      <c r="I78" s="100" t="str">
        <f t="shared" si="6"/>
        <v/>
      </c>
      <c r="J78" s="106" t="str">
        <f t="shared" si="7"/>
        <v/>
      </c>
      <c r="K78" s="102" t="e">
        <f>J78+COUNTIF($J$63:J77,J78)</f>
        <v>#VALUE!</v>
      </c>
      <c r="L78" s="92" t="str">
        <f t="shared" si="1"/>
        <v/>
      </c>
      <c r="M78" s="92" t="str">
        <f t="shared" si="2"/>
        <v>6.1  Review Laws</v>
      </c>
      <c r="N78" s="156" t="str">
        <f t="shared" si="3"/>
        <v/>
      </c>
      <c r="O78" s="102" t="str">
        <f t="shared" si="4"/>
        <v/>
      </c>
      <c r="P78" s="157" t="b">
        <f t="shared" si="8"/>
        <v>0</v>
      </c>
      <c r="R78" s="106" t="e">
        <f t="shared" si="9"/>
        <v>#N/A</v>
      </c>
      <c r="S78" s="102" t="e">
        <f>R78+COUNTIF($R$63:R77,R78)</f>
        <v>#N/A</v>
      </c>
      <c r="T78" s="168" t="str">
        <f t="shared" si="10"/>
        <v/>
      </c>
      <c r="U78" s="142" t="str">
        <f t="shared" si="5"/>
        <v>6.1  Review Laws</v>
      </c>
      <c r="V78" s="156" t="str">
        <f t="shared" si="11"/>
        <v/>
      </c>
      <c r="W78" s="156" t="str">
        <f>G26</f>
        <v/>
      </c>
      <c r="X78" s="102" t="b">
        <f t="shared" si="12"/>
        <v>0</v>
      </c>
    </row>
    <row r="79" spans="2:24" ht="15" customHeight="1" x14ac:dyDescent="0.2">
      <c r="E79" s="312" t="s">
        <v>277</v>
      </c>
      <c r="F79" s="313"/>
      <c r="G79" s="150" t="str">
        <f>C27</f>
        <v/>
      </c>
      <c r="H79" s="36" t="str">
        <f>F27</f>
        <v/>
      </c>
      <c r="I79" s="100" t="str">
        <f t="shared" si="6"/>
        <v/>
      </c>
      <c r="J79" s="106" t="str">
        <f t="shared" si="7"/>
        <v/>
      </c>
      <c r="K79" s="102" t="e">
        <f>J79+COUNTIF($J$63:J78,J79)</f>
        <v>#VALUE!</v>
      </c>
      <c r="L79" s="92" t="str">
        <f t="shared" si="1"/>
        <v/>
      </c>
      <c r="M79" s="92" t="str">
        <f t="shared" si="2"/>
        <v>6.2  Improve Laws</v>
      </c>
      <c r="N79" s="156" t="str">
        <f t="shared" si="3"/>
        <v/>
      </c>
      <c r="O79" s="102" t="str">
        <f t="shared" si="4"/>
        <v/>
      </c>
      <c r="P79" s="157" t="b">
        <f t="shared" si="8"/>
        <v>0</v>
      </c>
      <c r="R79" s="106" t="e">
        <f t="shared" si="9"/>
        <v>#N/A</v>
      </c>
      <c r="S79" s="102" t="e">
        <f>R79+COUNTIF($R$63:R78,R79)</f>
        <v>#N/A</v>
      </c>
      <c r="T79" s="168" t="str">
        <f t="shared" si="10"/>
        <v/>
      </c>
      <c r="U79" s="142" t="str">
        <f t="shared" si="5"/>
        <v>6.2  Improve Laws</v>
      </c>
      <c r="V79" s="156" t="str">
        <f t="shared" si="11"/>
        <v/>
      </c>
      <c r="W79" s="156" t="str">
        <f>G27</f>
        <v/>
      </c>
      <c r="X79" s="102" t="b">
        <f t="shared" si="12"/>
        <v>0</v>
      </c>
    </row>
    <row r="80" spans="2:24" ht="15" customHeight="1" x14ac:dyDescent="0.2">
      <c r="E80" s="312" t="s">
        <v>278</v>
      </c>
      <c r="F80" s="313"/>
      <c r="G80" s="150" t="str">
        <f>C28</f>
        <v/>
      </c>
      <c r="H80" s="36" t="str">
        <f>F28</f>
        <v/>
      </c>
      <c r="I80" s="100" t="str">
        <f t="shared" si="6"/>
        <v/>
      </c>
      <c r="J80" s="106" t="str">
        <f t="shared" si="7"/>
        <v/>
      </c>
      <c r="K80" s="102" t="e">
        <f>J80+COUNTIF($J$63:J79,J80)</f>
        <v>#VALUE!</v>
      </c>
      <c r="L80" s="92" t="str">
        <f t="shared" si="1"/>
        <v/>
      </c>
      <c r="M80" s="92" t="str">
        <f t="shared" si="2"/>
        <v>6.3  Enforce Laws</v>
      </c>
      <c r="N80" s="156" t="str">
        <f t="shared" si="3"/>
        <v/>
      </c>
      <c r="O80" s="102" t="str">
        <f t="shared" si="4"/>
        <v/>
      </c>
      <c r="P80" s="157" t="b">
        <f t="shared" si="8"/>
        <v>0</v>
      </c>
      <c r="R80" s="106" t="e">
        <f t="shared" si="9"/>
        <v>#N/A</v>
      </c>
      <c r="S80" s="102" t="e">
        <f>R80+COUNTIF($R$63:R79,R80)</f>
        <v>#N/A</v>
      </c>
      <c r="T80" s="168" t="str">
        <f t="shared" si="10"/>
        <v/>
      </c>
      <c r="U80" s="142" t="str">
        <f t="shared" si="5"/>
        <v>6.3  Enforce Laws</v>
      </c>
      <c r="V80" s="156" t="str">
        <f t="shared" si="11"/>
        <v/>
      </c>
      <c r="W80" s="156" t="str">
        <f>G28</f>
        <v/>
      </c>
      <c r="X80" s="102" t="b">
        <f t="shared" si="12"/>
        <v>0</v>
      </c>
    </row>
    <row r="81" spans="5:24" ht="15.75" customHeight="1" x14ac:dyDescent="0.2">
      <c r="E81" s="312" t="s">
        <v>569</v>
      </c>
      <c r="F81" s="313"/>
      <c r="G81" s="150" t="str">
        <f>C30</f>
        <v/>
      </c>
      <c r="H81" s="36" t="str">
        <f>F30</f>
        <v/>
      </c>
      <c r="I81" s="100" t="str">
        <f t="shared" si="6"/>
        <v/>
      </c>
      <c r="J81" s="106" t="str">
        <f t="shared" si="7"/>
        <v/>
      </c>
      <c r="K81" s="102" t="e">
        <f>J81+COUNTIF($J$63:J80,J81)</f>
        <v>#VALUE!</v>
      </c>
      <c r="L81" s="92" t="str">
        <f t="shared" si="1"/>
        <v/>
      </c>
      <c r="M81" s="92" t="str">
        <f t="shared" si="2"/>
        <v>7.1  Personal Health Services Needs</v>
      </c>
      <c r="N81" s="156" t="str">
        <f t="shared" si="3"/>
        <v/>
      </c>
      <c r="O81" s="102" t="str">
        <f t="shared" si="4"/>
        <v/>
      </c>
      <c r="P81" s="157" t="b">
        <f t="shared" si="8"/>
        <v>0</v>
      </c>
      <c r="R81" s="106" t="e">
        <f t="shared" si="9"/>
        <v>#N/A</v>
      </c>
      <c r="S81" s="102" t="e">
        <f>R81+COUNTIF($R$63:R80,R81)</f>
        <v>#N/A</v>
      </c>
      <c r="T81" s="168" t="str">
        <f t="shared" si="10"/>
        <v/>
      </c>
      <c r="U81" s="142" t="str">
        <f t="shared" si="5"/>
        <v>7.1  Personal Health Services Needs</v>
      </c>
      <c r="V81" s="156" t="str">
        <f t="shared" si="11"/>
        <v/>
      </c>
      <c r="W81" s="156" t="str">
        <f>G30</f>
        <v/>
      </c>
      <c r="X81" s="102" t="b">
        <f t="shared" si="12"/>
        <v>0</v>
      </c>
    </row>
    <row r="82" spans="5:24" ht="15" customHeight="1" x14ac:dyDescent="0.2">
      <c r="E82" s="312" t="s">
        <v>279</v>
      </c>
      <c r="F82" s="313"/>
      <c r="G82" s="150" t="str">
        <f>C31</f>
        <v/>
      </c>
      <c r="H82" s="36" t="str">
        <f>F31</f>
        <v/>
      </c>
      <c r="I82" s="100" t="str">
        <f t="shared" si="6"/>
        <v/>
      </c>
      <c r="J82" s="106" t="str">
        <f t="shared" si="7"/>
        <v/>
      </c>
      <c r="K82" s="102" t="e">
        <f>J82+COUNTIF($J$63:J81,J82)</f>
        <v>#VALUE!</v>
      </c>
      <c r="L82" s="92" t="str">
        <f t="shared" si="1"/>
        <v/>
      </c>
      <c r="M82" s="92" t="str">
        <f t="shared" si="2"/>
        <v>7.2  Assure Linkage</v>
      </c>
      <c r="N82" s="156" t="str">
        <f t="shared" si="3"/>
        <v/>
      </c>
      <c r="O82" s="102" t="str">
        <f t="shared" si="4"/>
        <v/>
      </c>
      <c r="P82" s="157" t="b">
        <f t="shared" si="8"/>
        <v>0</v>
      </c>
      <c r="R82" s="106" t="e">
        <f t="shared" si="9"/>
        <v>#N/A</v>
      </c>
      <c r="S82" s="102" t="e">
        <f>R82+COUNTIF($R$63:R81,R82)</f>
        <v>#N/A</v>
      </c>
      <c r="T82" s="168" t="str">
        <f t="shared" si="10"/>
        <v/>
      </c>
      <c r="U82" s="142" t="str">
        <f t="shared" si="5"/>
        <v>7.2  Assure Linkage</v>
      </c>
      <c r="V82" s="156" t="str">
        <f t="shared" si="11"/>
        <v/>
      </c>
      <c r="W82" s="156" t="str">
        <f>G31</f>
        <v/>
      </c>
      <c r="X82" s="102" t="b">
        <f t="shared" si="12"/>
        <v>0</v>
      </c>
    </row>
    <row r="83" spans="5:24" ht="15.75" customHeight="1" x14ac:dyDescent="0.2">
      <c r="E83" s="312" t="s">
        <v>280</v>
      </c>
      <c r="F83" s="313"/>
      <c r="G83" s="150" t="str">
        <f>C33</f>
        <v/>
      </c>
      <c r="H83" s="36" t="str">
        <f>F33</f>
        <v/>
      </c>
      <c r="I83" s="100" t="str">
        <f t="shared" si="6"/>
        <v/>
      </c>
      <c r="J83" s="106" t="str">
        <f t="shared" si="7"/>
        <v/>
      </c>
      <c r="K83" s="102" t="e">
        <f>J83+COUNTIF($J$63:J82,J83)</f>
        <v>#VALUE!</v>
      </c>
      <c r="L83" s="92" t="str">
        <f t="shared" si="1"/>
        <v/>
      </c>
      <c r="M83" s="92" t="str">
        <f t="shared" si="2"/>
        <v>8.1  Workforce Assessment</v>
      </c>
      <c r="N83" s="156" t="str">
        <f t="shared" si="3"/>
        <v/>
      </c>
      <c r="O83" s="102" t="str">
        <f t="shared" si="4"/>
        <v/>
      </c>
      <c r="P83" s="157" t="b">
        <f t="shared" si="8"/>
        <v>0</v>
      </c>
      <c r="R83" s="106" t="e">
        <f t="shared" si="9"/>
        <v>#N/A</v>
      </c>
      <c r="S83" s="102" t="e">
        <f>R83+COUNTIF($R$63:R82,R83)</f>
        <v>#N/A</v>
      </c>
      <c r="T83" s="168" t="str">
        <f t="shared" si="10"/>
        <v/>
      </c>
      <c r="U83" s="142" t="str">
        <f t="shared" si="5"/>
        <v>8.1  Workforce Assessment</v>
      </c>
      <c r="V83" s="156" t="str">
        <f t="shared" si="11"/>
        <v/>
      </c>
      <c r="W83" s="156" t="str">
        <f>G33</f>
        <v/>
      </c>
      <c r="X83" s="102" t="b">
        <f t="shared" si="12"/>
        <v>0</v>
      </c>
    </row>
    <row r="84" spans="5:24" ht="15" customHeight="1" x14ac:dyDescent="0.2">
      <c r="E84" s="312" t="s">
        <v>281</v>
      </c>
      <c r="F84" s="313"/>
      <c r="G84" s="150" t="str">
        <f>C34</f>
        <v/>
      </c>
      <c r="H84" s="36" t="str">
        <f>F34</f>
        <v/>
      </c>
      <c r="I84" s="100" t="str">
        <f t="shared" si="6"/>
        <v/>
      </c>
      <c r="J84" s="106" t="str">
        <f t="shared" si="7"/>
        <v/>
      </c>
      <c r="K84" s="102" t="e">
        <f>J84+COUNTIF($J$63:J83,J84)</f>
        <v>#VALUE!</v>
      </c>
      <c r="L84" s="92" t="str">
        <f t="shared" si="1"/>
        <v/>
      </c>
      <c r="M84" s="92" t="str">
        <f t="shared" si="2"/>
        <v>8.2  Workforce Standards</v>
      </c>
      <c r="N84" s="156" t="str">
        <f t="shared" si="3"/>
        <v/>
      </c>
      <c r="O84" s="102" t="str">
        <f t="shared" si="4"/>
        <v/>
      </c>
      <c r="P84" s="157" t="b">
        <f t="shared" si="8"/>
        <v>0</v>
      </c>
      <c r="R84" s="106" t="e">
        <f t="shared" si="9"/>
        <v>#N/A</v>
      </c>
      <c r="S84" s="102" t="e">
        <f>R84+COUNTIF($R$63:R83,R84)</f>
        <v>#N/A</v>
      </c>
      <c r="T84" s="168" t="str">
        <f t="shared" si="10"/>
        <v/>
      </c>
      <c r="U84" s="142" t="str">
        <f t="shared" si="5"/>
        <v>8.2  Workforce Standards</v>
      </c>
      <c r="V84" s="156" t="str">
        <f t="shared" si="11"/>
        <v/>
      </c>
      <c r="W84" s="156" t="str">
        <f>G34</f>
        <v/>
      </c>
      <c r="X84" s="102" t="b">
        <f t="shared" si="12"/>
        <v>0</v>
      </c>
    </row>
    <row r="85" spans="5:24" ht="15" customHeight="1" x14ac:dyDescent="0.2">
      <c r="E85" s="312" t="s">
        <v>564</v>
      </c>
      <c r="F85" s="313"/>
      <c r="G85" s="150" t="str">
        <f>C35</f>
        <v/>
      </c>
      <c r="H85" s="36" t="str">
        <f>F35</f>
        <v/>
      </c>
      <c r="I85" s="100" t="str">
        <f t="shared" si="6"/>
        <v/>
      </c>
      <c r="J85" s="106" t="str">
        <f t="shared" si="7"/>
        <v/>
      </c>
      <c r="K85" s="102" t="e">
        <f>J85+COUNTIF($J$63:J84,J85)</f>
        <v>#VALUE!</v>
      </c>
      <c r="L85" s="92" t="str">
        <f t="shared" si="1"/>
        <v/>
      </c>
      <c r="M85" s="92" t="str">
        <f t="shared" si="2"/>
        <v>8.3  Continuing Education</v>
      </c>
      <c r="N85" s="156" t="str">
        <f t="shared" si="3"/>
        <v/>
      </c>
      <c r="O85" s="102" t="str">
        <f t="shared" si="4"/>
        <v/>
      </c>
      <c r="P85" s="157" t="b">
        <f t="shared" si="8"/>
        <v>0</v>
      </c>
      <c r="R85" s="106" t="e">
        <f t="shared" si="9"/>
        <v>#N/A</v>
      </c>
      <c r="S85" s="102" t="e">
        <f>R85+COUNTIF($R$63:R84,R85)</f>
        <v>#N/A</v>
      </c>
      <c r="T85" s="168" t="str">
        <f t="shared" si="10"/>
        <v/>
      </c>
      <c r="U85" s="142" t="str">
        <f t="shared" si="5"/>
        <v>8.3  Continuing Education</v>
      </c>
      <c r="V85" s="156" t="str">
        <f t="shared" si="11"/>
        <v/>
      </c>
      <c r="W85" s="156" t="str">
        <f>G35</f>
        <v/>
      </c>
      <c r="X85" s="102" t="b">
        <f t="shared" si="12"/>
        <v>0</v>
      </c>
    </row>
    <row r="86" spans="5:24" ht="15" customHeight="1" x14ac:dyDescent="0.2">
      <c r="E86" s="312" t="s">
        <v>565</v>
      </c>
      <c r="F86" s="313"/>
      <c r="G86" s="150" t="str">
        <f>C36</f>
        <v/>
      </c>
      <c r="H86" s="36" t="str">
        <f>F36</f>
        <v/>
      </c>
      <c r="I86" s="100" t="str">
        <f t="shared" si="6"/>
        <v/>
      </c>
      <c r="J86" s="106" t="str">
        <f t="shared" si="7"/>
        <v/>
      </c>
      <c r="K86" s="102" t="e">
        <f>J86+COUNTIF($J$63:J85,J86)</f>
        <v>#VALUE!</v>
      </c>
      <c r="L86" s="92" t="str">
        <f t="shared" si="1"/>
        <v/>
      </c>
      <c r="M86" s="92" t="str">
        <f t="shared" si="2"/>
        <v>8.4  Leadership Development</v>
      </c>
      <c r="N86" s="156" t="str">
        <f t="shared" si="3"/>
        <v/>
      </c>
      <c r="O86" s="102" t="str">
        <f t="shared" si="4"/>
        <v/>
      </c>
      <c r="P86" s="157" t="b">
        <f t="shared" si="8"/>
        <v>0</v>
      </c>
      <c r="R86" s="106" t="e">
        <f t="shared" si="9"/>
        <v>#N/A</v>
      </c>
      <c r="S86" s="102" t="e">
        <f>R86+COUNTIF($R$63:R85,R86)</f>
        <v>#N/A</v>
      </c>
      <c r="T86" s="168" t="str">
        <f t="shared" si="10"/>
        <v/>
      </c>
      <c r="U86" s="142" t="str">
        <f t="shared" si="5"/>
        <v>8.4  Leadership Development</v>
      </c>
      <c r="V86" s="156" t="str">
        <f t="shared" si="11"/>
        <v/>
      </c>
      <c r="W86" s="156" t="str">
        <f>G36</f>
        <v/>
      </c>
      <c r="X86" s="102" t="b">
        <f t="shared" si="12"/>
        <v>0</v>
      </c>
    </row>
    <row r="87" spans="5:24" ht="15.75" customHeight="1" x14ac:dyDescent="0.2">
      <c r="E87" s="312" t="s">
        <v>566</v>
      </c>
      <c r="F87" s="313"/>
      <c r="G87" s="150" t="str">
        <f>C38</f>
        <v/>
      </c>
      <c r="H87" s="36" t="str">
        <f>F38</f>
        <v/>
      </c>
      <c r="I87" s="100" t="str">
        <f t="shared" si="6"/>
        <v/>
      </c>
      <c r="J87" s="106" t="str">
        <f t="shared" si="7"/>
        <v/>
      </c>
      <c r="K87" s="102" t="e">
        <f>J87+COUNTIF($J$63:J86,J87)</f>
        <v>#VALUE!</v>
      </c>
      <c r="L87" s="92" t="str">
        <f t="shared" si="1"/>
        <v/>
      </c>
      <c r="M87" s="92" t="str">
        <f t="shared" si="2"/>
        <v>9.1  Evaluation of Population Health</v>
      </c>
      <c r="N87" s="156" t="str">
        <f t="shared" si="3"/>
        <v/>
      </c>
      <c r="O87" s="102" t="str">
        <f t="shared" si="4"/>
        <v/>
      </c>
      <c r="P87" s="157" t="b">
        <f t="shared" si="8"/>
        <v>0</v>
      </c>
      <c r="R87" s="106" t="e">
        <f t="shared" si="9"/>
        <v>#N/A</v>
      </c>
      <c r="S87" s="102" t="e">
        <f>R87+COUNTIF($R$63:R86,R87)</f>
        <v>#N/A</v>
      </c>
      <c r="T87" s="168" t="str">
        <f t="shared" si="10"/>
        <v/>
      </c>
      <c r="U87" s="142" t="str">
        <f t="shared" si="5"/>
        <v>9.1  Evaluation of Population Health</v>
      </c>
      <c r="V87" s="156" t="str">
        <f t="shared" si="11"/>
        <v/>
      </c>
      <c r="W87" s="156" t="str">
        <f>G38</f>
        <v/>
      </c>
      <c r="X87" s="102" t="b">
        <f t="shared" si="12"/>
        <v>0</v>
      </c>
    </row>
    <row r="88" spans="5:24" ht="15" customHeight="1" x14ac:dyDescent="0.2">
      <c r="E88" s="312" t="s">
        <v>567</v>
      </c>
      <c r="F88" s="313"/>
      <c r="G88" s="150" t="str">
        <f>C39</f>
        <v/>
      </c>
      <c r="H88" s="36" t="str">
        <f>F39</f>
        <v/>
      </c>
      <c r="I88" s="100" t="str">
        <f t="shared" si="6"/>
        <v/>
      </c>
      <c r="J88" s="106" t="str">
        <f t="shared" si="7"/>
        <v/>
      </c>
      <c r="K88" s="102" t="e">
        <f>J88+COUNTIF($J$63:J87,J88)</f>
        <v>#VALUE!</v>
      </c>
      <c r="L88" s="92" t="str">
        <f t="shared" si="1"/>
        <v/>
      </c>
      <c r="M88" s="92" t="str">
        <f t="shared" si="2"/>
        <v>9.2  Evaluation of Personal Health</v>
      </c>
      <c r="N88" s="156" t="str">
        <f t="shared" si="3"/>
        <v/>
      </c>
      <c r="O88" s="102" t="str">
        <f t="shared" si="4"/>
        <v/>
      </c>
      <c r="P88" s="157" t="b">
        <f t="shared" si="8"/>
        <v>0</v>
      </c>
      <c r="R88" s="106" t="e">
        <f t="shared" si="9"/>
        <v>#N/A</v>
      </c>
      <c r="S88" s="102" t="e">
        <f>R88+COUNTIF($R$63:R87,R88)</f>
        <v>#N/A</v>
      </c>
      <c r="T88" s="168" t="str">
        <f t="shared" si="10"/>
        <v/>
      </c>
      <c r="U88" s="142" t="str">
        <f t="shared" si="5"/>
        <v>9.2  Evaluation of Personal Health</v>
      </c>
      <c r="V88" s="156" t="str">
        <f t="shared" si="11"/>
        <v/>
      </c>
      <c r="W88" s="156" t="str">
        <f>G39</f>
        <v/>
      </c>
      <c r="X88" s="102" t="b">
        <f t="shared" si="12"/>
        <v>0</v>
      </c>
    </row>
    <row r="89" spans="5:24" ht="15" customHeight="1" x14ac:dyDescent="0.2">
      <c r="E89" s="312" t="s">
        <v>568</v>
      </c>
      <c r="F89" s="313"/>
      <c r="G89" s="150" t="str">
        <f>C40</f>
        <v/>
      </c>
      <c r="H89" s="36" t="str">
        <f>F40</f>
        <v/>
      </c>
      <c r="I89" s="100" t="str">
        <f t="shared" si="6"/>
        <v/>
      </c>
      <c r="J89" s="106" t="str">
        <f t="shared" si="7"/>
        <v/>
      </c>
      <c r="K89" s="102" t="e">
        <f>J89+COUNTIF($J$63:J88,J89)</f>
        <v>#VALUE!</v>
      </c>
      <c r="L89" s="92" t="str">
        <f t="shared" si="1"/>
        <v/>
      </c>
      <c r="M89" s="92" t="str">
        <f t="shared" si="2"/>
        <v>9.3  Evaluation of LPHS</v>
      </c>
      <c r="N89" s="156" t="str">
        <f t="shared" si="3"/>
        <v/>
      </c>
      <c r="O89" s="102" t="str">
        <f t="shared" si="4"/>
        <v/>
      </c>
      <c r="P89" s="157" t="b">
        <f t="shared" si="8"/>
        <v>0</v>
      </c>
      <c r="R89" s="106" t="e">
        <f t="shared" si="9"/>
        <v>#N/A</v>
      </c>
      <c r="S89" s="102" t="e">
        <f>R89+COUNTIF($R$63:R88,R89)</f>
        <v>#N/A</v>
      </c>
      <c r="T89" s="168" t="str">
        <f t="shared" si="10"/>
        <v/>
      </c>
      <c r="U89" s="142" t="str">
        <f t="shared" si="5"/>
        <v>9.3  Evaluation of LPHS</v>
      </c>
      <c r="V89" s="156" t="str">
        <f t="shared" si="11"/>
        <v/>
      </c>
      <c r="W89" s="156" t="str">
        <f>G40</f>
        <v/>
      </c>
      <c r="X89" s="102" t="b">
        <f t="shared" si="12"/>
        <v>0</v>
      </c>
    </row>
    <row r="90" spans="5:24" ht="15.75" customHeight="1" x14ac:dyDescent="0.2">
      <c r="E90" s="312" t="s">
        <v>282</v>
      </c>
      <c r="F90" s="313"/>
      <c r="G90" s="150" t="str">
        <f>C42</f>
        <v/>
      </c>
      <c r="H90" s="36" t="str">
        <f>F42</f>
        <v/>
      </c>
      <c r="I90" s="100" t="str">
        <f t="shared" si="6"/>
        <v/>
      </c>
      <c r="J90" s="106" t="str">
        <f t="shared" si="7"/>
        <v/>
      </c>
      <c r="K90" s="102" t="e">
        <f>J90+COUNTIF($J$63:J89,J90)</f>
        <v>#VALUE!</v>
      </c>
      <c r="L90" s="92" t="str">
        <f t="shared" si="1"/>
        <v/>
      </c>
      <c r="M90" s="92" t="str">
        <f t="shared" si="2"/>
        <v>10.1  Foster Innovation</v>
      </c>
      <c r="N90" s="156" t="str">
        <f t="shared" si="3"/>
        <v/>
      </c>
      <c r="O90" s="102" t="str">
        <f t="shared" si="4"/>
        <v/>
      </c>
      <c r="P90" s="157" t="b">
        <f t="shared" si="8"/>
        <v>0</v>
      </c>
      <c r="R90" s="106" t="e">
        <f t="shared" si="9"/>
        <v>#N/A</v>
      </c>
      <c r="S90" s="102" t="e">
        <f>R90+COUNTIF($R$63:R89,R90)</f>
        <v>#N/A</v>
      </c>
      <c r="T90" s="168" t="str">
        <f t="shared" si="10"/>
        <v/>
      </c>
      <c r="U90" s="142" t="str">
        <f t="shared" si="5"/>
        <v>10.1  Foster Innovation</v>
      </c>
      <c r="V90" s="156" t="str">
        <f t="shared" si="11"/>
        <v/>
      </c>
      <c r="W90" s="156" t="str">
        <f>G42</f>
        <v/>
      </c>
      <c r="X90" s="102" t="b">
        <f t="shared" si="12"/>
        <v>0</v>
      </c>
    </row>
    <row r="91" spans="5:24" ht="15" customHeight="1" x14ac:dyDescent="0.2">
      <c r="E91" s="312" t="s">
        <v>283</v>
      </c>
      <c r="F91" s="313"/>
      <c r="G91" s="150" t="str">
        <f>C43</f>
        <v/>
      </c>
      <c r="H91" s="36" t="str">
        <f>F43</f>
        <v/>
      </c>
      <c r="I91" s="100" t="str">
        <f t="shared" si="6"/>
        <v/>
      </c>
      <c r="J91" s="106" t="str">
        <f t="shared" si="7"/>
        <v/>
      </c>
      <c r="K91" s="102" t="e">
        <f>J91+COUNTIF($J$63:J90,J91)</f>
        <v>#VALUE!</v>
      </c>
      <c r="L91" s="92" t="str">
        <f t="shared" si="1"/>
        <v/>
      </c>
      <c r="M91" s="92" t="str">
        <f t="shared" si="2"/>
        <v>10.2  Academic Linkages</v>
      </c>
      <c r="N91" s="156" t="str">
        <f t="shared" si="3"/>
        <v/>
      </c>
      <c r="O91" s="102" t="str">
        <f t="shared" si="4"/>
        <v/>
      </c>
      <c r="P91" s="157" t="b">
        <f t="shared" si="8"/>
        <v>0</v>
      </c>
      <c r="R91" s="106" t="e">
        <f t="shared" si="9"/>
        <v>#N/A</v>
      </c>
      <c r="S91" s="102" t="e">
        <f>R91+COUNTIF($R$63:R90,R91)</f>
        <v>#N/A</v>
      </c>
      <c r="T91" s="168" t="str">
        <f t="shared" si="10"/>
        <v/>
      </c>
      <c r="U91" s="142" t="str">
        <f t="shared" si="5"/>
        <v>10.2  Academic Linkages</v>
      </c>
      <c r="V91" s="156" t="str">
        <f t="shared" si="11"/>
        <v/>
      </c>
      <c r="W91" s="156" t="str">
        <f>G43</f>
        <v/>
      </c>
      <c r="X91" s="102" t="b">
        <f t="shared" si="12"/>
        <v>0</v>
      </c>
    </row>
    <row r="92" spans="5:24" ht="15" customHeight="1" x14ac:dyDescent="0.2">
      <c r="E92" s="312" t="s">
        <v>284</v>
      </c>
      <c r="F92" s="313"/>
      <c r="G92" s="150" t="str">
        <f>C44</f>
        <v/>
      </c>
      <c r="H92" s="36" t="str">
        <f>F44</f>
        <v/>
      </c>
      <c r="I92" s="100" t="str">
        <f t="shared" si="6"/>
        <v/>
      </c>
      <c r="J92" s="106" t="str">
        <f t="shared" si="7"/>
        <v/>
      </c>
      <c r="K92" s="102" t="e">
        <f>J92+COUNTIF($J$63:J91,J92)</f>
        <v>#VALUE!</v>
      </c>
      <c r="L92" s="92" t="str">
        <f t="shared" si="1"/>
        <v/>
      </c>
      <c r="M92" s="92" t="str">
        <f t="shared" si="2"/>
        <v>10.3  Research Capacity</v>
      </c>
      <c r="N92" s="156" t="str">
        <f t="shared" si="3"/>
        <v/>
      </c>
      <c r="O92" s="102" t="str">
        <f t="shared" si="4"/>
        <v/>
      </c>
      <c r="P92" s="157" t="b">
        <f t="shared" si="8"/>
        <v>0</v>
      </c>
      <c r="R92" s="106" t="e">
        <f t="shared" si="9"/>
        <v>#N/A</v>
      </c>
      <c r="S92" s="102" t="e">
        <f>R92+COUNTIF($R$63:R91,R92)</f>
        <v>#N/A</v>
      </c>
      <c r="T92" s="168" t="str">
        <f t="shared" si="10"/>
        <v/>
      </c>
      <c r="U92" s="142" t="str">
        <f t="shared" si="5"/>
        <v>10.3  Research Capacity</v>
      </c>
      <c r="V92" s="156" t="str">
        <f t="shared" si="11"/>
        <v/>
      </c>
      <c r="W92" s="156" t="str">
        <f>G44</f>
        <v/>
      </c>
      <c r="X92" s="102" t="b">
        <f t="shared" si="12"/>
        <v>0</v>
      </c>
    </row>
    <row r="93" spans="5:24" x14ac:dyDescent="0.2">
      <c r="H93" s="83"/>
      <c r="N93" s="24">
        <f>H93</f>
        <v>0</v>
      </c>
    </row>
    <row r="95" spans="5:24" ht="15.75" x14ac:dyDescent="0.25">
      <c r="L95" s="107" t="s">
        <v>471</v>
      </c>
      <c r="M95" s="107" t="s">
        <v>542</v>
      </c>
      <c r="N95" s="107" t="s">
        <v>524</v>
      </c>
      <c r="O95" s="108" t="str">
        <f>N62</f>
        <v>Performance Score</v>
      </c>
      <c r="P95" s="108" t="str">
        <f>O62</f>
        <v>Priority Ranking</v>
      </c>
      <c r="R95" s="107" t="s">
        <v>471</v>
      </c>
      <c r="S95" s="107" t="s">
        <v>542</v>
      </c>
      <c r="T95" s="107" t="s">
        <v>528</v>
      </c>
      <c r="U95" s="108" t="s">
        <v>533</v>
      </c>
      <c r="V95" s="108" t="s">
        <v>531</v>
      </c>
    </row>
    <row r="96" spans="5:24" x14ac:dyDescent="0.2">
      <c r="L96" s="94">
        <v>30</v>
      </c>
      <c r="M96" s="94" t="str">
        <f>IF(O63="","",VLOOKUP(L96,$K$62:$O$92,2,FALSE))</f>
        <v/>
      </c>
      <c r="N96" s="94" t="str">
        <f>IF(O63="","",VLOOKUP(L96,$K$62:$O$92,3,FALSE))</f>
        <v/>
      </c>
      <c r="O96" s="93" t="str">
        <f>IF(O63="","",VLOOKUP(L96,$K$62:$O$92,4,FALSE))</f>
        <v/>
      </c>
      <c r="P96" s="94" t="str">
        <f>IF(O63="","",VLOOKUP(L96,$K$62:$O$92,5,FALSE))</f>
        <v/>
      </c>
      <c r="R96" s="140">
        <v>30</v>
      </c>
      <c r="S96" s="140" t="str">
        <f>IF(W63="","",VLOOKUP(R96,$S$62:$W$92,2,FALSE))</f>
        <v/>
      </c>
      <c r="T96" s="140" t="str">
        <f>IF(W63="","",VLOOKUP(R96,$S$62:$W$92,3,FALSE))</f>
        <v/>
      </c>
      <c r="U96" s="160" t="str">
        <f>IF(W63="","",VLOOKUP(R96,$S$62:$W$92,5,FALSE))</f>
        <v/>
      </c>
      <c r="V96" s="141" t="str">
        <f>IF(W63="","",VLOOKUP(R96,$S$62:$W$92,4,FALSE))</f>
        <v/>
      </c>
    </row>
    <row r="97" spans="12:22" x14ac:dyDescent="0.2">
      <c r="L97" s="94">
        <v>29</v>
      </c>
      <c r="M97" s="167" t="str">
        <f t="shared" ref="M97:M125" si="13">IF(O64="","",VLOOKUP(L97,$K$62:$O$92,2,FALSE))</f>
        <v/>
      </c>
      <c r="N97" s="167" t="str">
        <f t="shared" ref="N97:N125" si="14">IF(O64="","",VLOOKUP(L97,$K$62:$O$92,3,FALSE))</f>
        <v/>
      </c>
      <c r="O97" s="166" t="str">
        <f t="shared" ref="O97:O125" si="15">IF(O64="","",VLOOKUP(L97,$K$62:$O$92,4,FALSE))</f>
        <v/>
      </c>
      <c r="P97" s="167" t="str">
        <f t="shared" ref="P97:P125" si="16">IF(O64="","",VLOOKUP(L97,$K$62:$O$92,5,FALSE))</f>
        <v/>
      </c>
      <c r="R97" s="140">
        <v>29</v>
      </c>
      <c r="S97" s="167" t="str">
        <f t="shared" ref="S97:S125" si="17">IF(W64="","",VLOOKUP(R97,$S$62:$W$92,2,FALSE))</f>
        <v/>
      </c>
      <c r="T97" s="167" t="str">
        <f t="shared" ref="T97:T125" si="18">IF(W64="","",VLOOKUP(R97,$S$62:$W$92,3,FALSE))</f>
        <v/>
      </c>
      <c r="U97" s="160" t="str">
        <f t="shared" ref="U97:U125" si="19">IF(W64="","",VLOOKUP(R97,$S$62:$W$92,5,FALSE))</f>
        <v/>
      </c>
      <c r="V97" s="166" t="str">
        <f t="shared" ref="V97:V125" si="20">IF(W64="","",VLOOKUP(R97,$S$62:$W$92,4,FALSE))</f>
        <v/>
      </c>
    </row>
    <row r="98" spans="12:22" x14ac:dyDescent="0.2">
      <c r="L98" s="94">
        <v>28</v>
      </c>
      <c r="M98" s="167" t="str">
        <f t="shared" si="13"/>
        <v/>
      </c>
      <c r="N98" s="167" t="str">
        <f t="shared" si="14"/>
        <v/>
      </c>
      <c r="O98" s="166" t="str">
        <f t="shared" si="15"/>
        <v/>
      </c>
      <c r="P98" s="167" t="str">
        <f t="shared" si="16"/>
        <v/>
      </c>
      <c r="R98" s="140">
        <v>28</v>
      </c>
      <c r="S98" s="167" t="str">
        <f t="shared" si="17"/>
        <v/>
      </c>
      <c r="T98" s="167" t="str">
        <f t="shared" si="18"/>
        <v/>
      </c>
      <c r="U98" s="160" t="str">
        <f t="shared" si="19"/>
        <v/>
      </c>
      <c r="V98" s="166" t="str">
        <f t="shared" si="20"/>
        <v/>
      </c>
    </row>
    <row r="99" spans="12:22" x14ac:dyDescent="0.2">
      <c r="L99" s="94">
        <v>27</v>
      </c>
      <c r="M99" s="167" t="str">
        <f t="shared" si="13"/>
        <v/>
      </c>
      <c r="N99" s="167" t="str">
        <f t="shared" si="14"/>
        <v/>
      </c>
      <c r="O99" s="166" t="str">
        <f t="shared" si="15"/>
        <v/>
      </c>
      <c r="P99" s="167" t="str">
        <f t="shared" si="16"/>
        <v/>
      </c>
      <c r="R99" s="140">
        <v>27</v>
      </c>
      <c r="S99" s="167" t="str">
        <f t="shared" si="17"/>
        <v/>
      </c>
      <c r="T99" s="167" t="str">
        <f t="shared" si="18"/>
        <v/>
      </c>
      <c r="U99" s="160" t="str">
        <f t="shared" si="19"/>
        <v/>
      </c>
      <c r="V99" s="166" t="str">
        <f t="shared" si="20"/>
        <v/>
      </c>
    </row>
    <row r="100" spans="12:22" x14ac:dyDescent="0.2">
      <c r="L100" s="94">
        <v>26</v>
      </c>
      <c r="M100" s="167" t="str">
        <f t="shared" si="13"/>
        <v/>
      </c>
      <c r="N100" s="167" t="str">
        <f t="shared" si="14"/>
        <v/>
      </c>
      <c r="O100" s="166" t="str">
        <f t="shared" si="15"/>
        <v/>
      </c>
      <c r="P100" s="167" t="str">
        <f t="shared" si="16"/>
        <v/>
      </c>
      <c r="R100" s="140">
        <v>26</v>
      </c>
      <c r="S100" s="167" t="str">
        <f t="shared" si="17"/>
        <v/>
      </c>
      <c r="T100" s="167" t="str">
        <f t="shared" si="18"/>
        <v/>
      </c>
      <c r="U100" s="160" t="str">
        <f t="shared" si="19"/>
        <v/>
      </c>
      <c r="V100" s="166" t="str">
        <f t="shared" si="20"/>
        <v/>
      </c>
    </row>
    <row r="101" spans="12:22" x14ac:dyDescent="0.2">
      <c r="L101" s="94">
        <v>25</v>
      </c>
      <c r="M101" s="167" t="str">
        <f t="shared" si="13"/>
        <v/>
      </c>
      <c r="N101" s="167" t="str">
        <f t="shared" si="14"/>
        <v/>
      </c>
      <c r="O101" s="166" t="str">
        <f t="shared" si="15"/>
        <v/>
      </c>
      <c r="P101" s="167" t="str">
        <f t="shared" si="16"/>
        <v/>
      </c>
      <c r="R101" s="140">
        <v>25</v>
      </c>
      <c r="S101" s="167" t="str">
        <f t="shared" si="17"/>
        <v/>
      </c>
      <c r="T101" s="167" t="str">
        <f t="shared" si="18"/>
        <v/>
      </c>
      <c r="U101" s="160" t="str">
        <f t="shared" si="19"/>
        <v/>
      </c>
      <c r="V101" s="166" t="str">
        <f t="shared" si="20"/>
        <v/>
      </c>
    </row>
    <row r="102" spans="12:22" x14ac:dyDescent="0.2">
      <c r="L102" s="94">
        <v>24</v>
      </c>
      <c r="M102" s="167" t="str">
        <f t="shared" si="13"/>
        <v/>
      </c>
      <c r="N102" s="167" t="str">
        <f t="shared" si="14"/>
        <v/>
      </c>
      <c r="O102" s="166" t="str">
        <f t="shared" si="15"/>
        <v/>
      </c>
      <c r="P102" s="167" t="str">
        <f t="shared" si="16"/>
        <v/>
      </c>
      <c r="R102" s="140">
        <v>24</v>
      </c>
      <c r="S102" s="167" t="str">
        <f t="shared" si="17"/>
        <v/>
      </c>
      <c r="T102" s="167" t="str">
        <f t="shared" si="18"/>
        <v/>
      </c>
      <c r="U102" s="160" t="str">
        <f t="shared" si="19"/>
        <v/>
      </c>
      <c r="V102" s="166" t="str">
        <f t="shared" si="20"/>
        <v/>
      </c>
    </row>
    <row r="103" spans="12:22" x14ac:dyDescent="0.2">
      <c r="L103" s="94">
        <v>23</v>
      </c>
      <c r="M103" s="167" t="str">
        <f t="shared" si="13"/>
        <v/>
      </c>
      <c r="N103" s="167" t="str">
        <f t="shared" si="14"/>
        <v/>
      </c>
      <c r="O103" s="166" t="str">
        <f t="shared" si="15"/>
        <v/>
      </c>
      <c r="P103" s="167" t="str">
        <f t="shared" si="16"/>
        <v/>
      </c>
      <c r="R103" s="140">
        <v>23</v>
      </c>
      <c r="S103" s="167" t="str">
        <f t="shared" si="17"/>
        <v/>
      </c>
      <c r="T103" s="167" t="str">
        <f t="shared" si="18"/>
        <v/>
      </c>
      <c r="U103" s="160" t="str">
        <f t="shared" si="19"/>
        <v/>
      </c>
      <c r="V103" s="166" t="str">
        <f t="shared" si="20"/>
        <v/>
      </c>
    </row>
    <row r="104" spans="12:22" x14ac:dyDescent="0.2">
      <c r="L104" s="94">
        <v>22</v>
      </c>
      <c r="M104" s="167" t="str">
        <f t="shared" si="13"/>
        <v/>
      </c>
      <c r="N104" s="167" t="str">
        <f t="shared" si="14"/>
        <v/>
      </c>
      <c r="O104" s="166" t="str">
        <f t="shared" si="15"/>
        <v/>
      </c>
      <c r="P104" s="167" t="str">
        <f t="shared" si="16"/>
        <v/>
      </c>
      <c r="R104" s="140">
        <v>22</v>
      </c>
      <c r="S104" s="167" t="str">
        <f t="shared" si="17"/>
        <v/>
      </c>
      <c r="T104" s="167" t="str">
        <f t="shared" si="18"/>
        <v/>
      </c>
      <c r="U104" s="160" t="str">
        <f t="shared" si="19"/>
        <v/>
      </c>
      <c r="V104" s="166" t="str">
        <f t="shared" si="20"/>
        <v/>
      </c>
    </row>
    <row r="105" spans="12:22" x14ac:dyDescent="0.2">
      <c r="L105" s="94">
        <v>21</v>
      </c>
      <c r="M105" s="167" t="str">
        <f t="shared" si="13"/>
        <v/>
      </c>
      <c r="N105" s="167" t="str">
        <f t="shared" si="14"/>
        <v/>
      </c>
      <c r="O105" s="166" t="str">
        <f t="shared" si="15"/>
        <v/>
      </c>
      <c r="P105" s="167" t="str">
        <f t="shared" si="16"/>
        <v/>
      </c>
      <c r="R105" s="140">
        <v>21</v>
      </c>
      <c r="S105" s="167" t="str">
        <f t="shared" si="17"/>
        <v/>
      </c>
      <c r="T105" s="167" t="str">
        <f t="shared" si="18"/>
        <v/>
      </c>
      <c r="U105" s="160" t="str">
        <f t="shared" si="19"/>
        <v/>
      </c>
      <c r="V105" s="166" t="str">
        <f t="shared" si="20"/>
        <v/>
      </c>
    </row>
    <row r="106" spans="12:22" x14ac:dyDescent="0.2">
      <c r="L106" s="94">
        <v>20</v>
      </c>
      <c r="M106" s="167" t="str">
        <f t="shared" si="13"/>
        <v/>
      </c>
      <c r="N106" s="167" t="str">
        <f t="shared" si="14"/>
        <v/>
      </c>
      <c r="O106" s="166" t="str">
        <f t="shared" si="15"/>
        <v/>
      </c>
      <c r="P106" s="167" t="str">
        <f t="shared" si="16"/>
        <v/>
      </c>
      <c r="R106" s="140">
        <v>20</v>
      </c>
      <c r="S106" s="167" t="str">
        <f t="shared" si="17"/>
        <v/>
      </c>
      <c r="T106" s="167" t="str">
        <f t="shared" si="18"/>
        <v/>
      </c>
      <c r="U106" s="160" t="str">
        <f t="shared" si="19"/>
        <v/>
      </c>
      <c r="V106" s="166" t="str">
        <f t="shared" si="20"/>
        <v/>
      </c>
    </row>
    <row r="107" spans="12:22" x14ac:dyDescent="0.2">
      <c r="L107" s="94">
        <v>19</v>
      </c>
      <c r="M107" s="167" t="str">
        <f t="shared" si="13"/>
        <v/>
      </c>
      <c r="N107" s="167" t="str">
        <f t="shared" si="14"/>
        <v/>
      </c>
      <c r="O107" s="166" t="str">
        <f t="shared" si="15"/>
        <v/>
      </c>
      <c r="P107" s="167" t="str">
        <f t="shared" si="16"/>
        <v/>
      </c>
      <c r="R107" s="140">
        <v>19</v>
      </c>
      <c r="S107" s="167" t="str">
        <f t="shared" si="17"/>
        <v/>
      </c>
      <c r="T107" s="167" t="str">
        <f t="shared" si="18"/>
        <v/>
      </c>
      <c r="U107" s="160" t="str">
        <f t="shared" si="19"/>
        <v/>
      </c>
      <c r="V107" s="166" t="str">
        <f t="shared" si="20"/>
        <v/>
      </c>
    </row>
    <row r="108" spans="12:22" x14ac:dyDescent="0.2">
      <c r="L108" s="94">
        <v>18</v>
      </c>
      <c r="M108" s="167" t="str">
        <f t="shared" si="13"/>
        <v/>
      </c>
      <c r="N108" s="167" t="str">
        <f t="shared" si="14"/>
        <v/>
      </c>
      <c r="O108" s="166" t="str">
        <f t="shared" si="15"/>
        <v/>
      </c>
      <c r="P108" s="167" t="str">
        <f t="shared" si="16"/>
        <v/>
      </c>
      <c r="R108" s="140">
        <v>18</v>
      </c>
      <c r="S108" s="167" t="str">
        <f t="shared" si="17"/>
        <v/>
      </c>
      <c r="T108" s="167" t="str">
        <f t="shared" si="18"/>
        <v/>
      </c>
      <c r="U108" s="160" t="str">
        <f t="shared" si="19"/>
        <v/>
      </c>
      <c r="V108" s="166" t="str">
        <f t="shared" si="20"/>
        <v/>
      </c>
    </row>
    <row r="109" spans="12:22" x14ac:dyDescent="0.2">
      <c r="L109" s="94">
        <v>17</v>
      </c>
      <c r="M109" s="167" t="str">
        <f t="shared" si="13"/>
        <v/>
      </c>
      <c r="N109" s="167" t="str">
        <f t="shared" si="14"/>
        <v/>
      </c>
      <c r="O109" s="166" t="str">
        <f t="shared" si="15"/>
        <v/>
      </c>
      <c r="P109" s="167" t="str">
        <f t="shared" si="16"/>
        <v/>
      </c>
      <c r="R109" s="140">
        <v>17</v>
      </c>
      <c r="S109" s="167" t="str">
        <f t="shared" si="17"/>
        <v/>
      </c>
      <c r="T109" s="167" t="str">
        <f t="shared" si="18"/>
        <v/>
      </c>
      <c r="U109" s="160" t="str">
        <f t="shared" si="19"/>
        <v/>
      </c>
      <c r="V109" s="166" t="str">
        <f t="shared" si="20"/>
        <v/>
      </c>
    </row>
    <row r="110" spans="12:22" x14ac:dyDescent="0.2">
      <c r="L110" s="94">
        <v>16</v>
      </c>
      <c r="M110" s="167" t="str">
        <f t="shared" si="13"/>
        <v/>
      </c>
      <c r="N110" s="167" t="str">
        <f t="shared" si="14"/>
        <v/>
      </c>
      <c r="O110" s="166" t="str">
        <f t="shared" si="15"/>
        <v/>
      </c>
      <c r="P110" s="167" t="str">
        <f t="shared" si="16"/>
        <v/>
      </c>
      <c r="R110" s="140">
        <v>16</v>
      </c>
      <c r="S110" s="167" t="str">
        <f t="shared" si="17"/>
        <v/>
      </c>
      <c r="T110" s="167" t="str">
        <f t="shared" si="18"/>
        <v/>
      </c>
      <c r="U110" s="160" t="str">
        <f t="shared" si="19"/>
        <v/>
      </c>
      <c r="V110" s="166" t="str">
        <f t="shared" si="20"/>
        <v/>
      </c>
    </row>
    <row r="111" spans="12:22" x14ac:dyDescent="0.2">
      <c r="L111" s="94">
        <v>15</v>
      </c>
      <c r="M111" s="167" t="str">
        <f t="shared" si="13"/>
        <v/>
      </c>
      <c r="N111" s="167" t="str">
        <f t="shared" si="14"/>
        <v/>
      </c>
      <c r="O111" s="166" t="str">
        <f t="shared" si="15"/>
        <v/>
      </c>
      <c r="P111" s="167" t="str">
        <f t="shared" si="16"/>
        <v/>
      </c>
      <c r="R111" s="140">
        <v>15</v>
      </c>
      <c r="S111" s="167" t="str">
        <f t="shared" si="17"/>
        <v/>
      </c>
      <c r="T111" s="167" t="str">
        <f t="shared" si="18"/>
        <v/>
      </c>
      <c r="U111" s="160" t="str">
        <f t="shared" si="19"/>
        <v/>
      </c>
      <c r="V111" s="166" t="str">
        <f t="shared" si="20"/>
        <v/>
      </c>
    </row>
    <row r="112" spans="12:22" x14ac:dyDescent="0.2">
      <c r="L112" s="94">
        <v>14</v>
      </c>
      <c r="M112" s="167" t="str">
        <f t="shared" si="13"/>
        <v/>
      </c>
      <c r="N112" s="167" t="str">
        <f t="shared" si="14"/>
        <v/>
      </c>
      <c r="O112" s="166" t="str">
        <f t="shared" si="15"/>
        <v/>
      </c>
      <c r="P112" s="167" t="str">
        <f t="shared" si="16"/>
        <v/>
      </c>
      <c r="R112" s="140">
        <v>14</v>
      </c>
      <c r="S112" s="167" t="str">
        <f t="shared" si="17"/>
        <v/>
      </c>
      <c r="T112" s="167" t="str">
        <f t="shared" si="18"/>
        <v/>
      </c>
      <c r="U112" s="160" t="str">
        <f t="shared" si="19"/>
        <v/>
      </c>
      <c r="V112" s="166" t="str">
        <f t="shared" si="20"/>
        <v/>
      </c>
    </row>
    <row r="113" spans="12:22" x14ac:dyDescent="0.2">
      <c r="L113" s="94">
        <v>13</v>
      </c>
      <c r="M113" s="167" t="str">
        <f t="shared" si="13"/>
        <v/>
      </c>
      <c r="N113" s="167" t="str">
        <f t="shared" si="14"/>
        <v/>
      </c>
      <c r="O113" s="166" t="str">
        <f t="shared" si="15"/>
        <v/>
      </c>
      <c r="P113" s="167" t="str">
        <f t="shared" si="16"/>
        <v/>
      </c>
      <c r="R113" s="140">
        <v>13</v>
      </c>
      <c r="S113" s="167" t="str">
        <f t="shared" si="17"/>
        <v/>
      </c>
      <c r="T113" s="167" t="str">
        <f t="shared" si="18"/>
        <v/>
      </c>
      <c r="U113" s="160" t="str">
        <f t="shared" si="19"/>
        <v/>
      </c>
      <c r="V113" s="166" t="str">
        <f t="shared" si="20"/>
        <v/>
      </c>
    </row>
    <row r="114" spans="12:22" x14ac:dyDescent="0.2">
      <c r="L114" s="94">
        <v>12</v>
      </c>
      <c r="M114" s="167" t="str">
        <f t="shared" si="13"/>
        <v/>
      </c>
      <c r="N114" s="167" t="str">
        <f t="shared" si="14"/>
        <v/>
      </c>
      <c r="O114" s="166" t="str">
        <f t="shared" si="15"/>
        <v/>
      </c>
      <c r="P114" s="167" t="str">
        <f t="shared" si="16"/>
        <v/>
      </c>
      <c r="R114" s="140">
        <v>12</v>
      </c>
      <c r="S114" s="167" t="str">
        <f t="shared" si="17"/>
        <v/>
      </c>
      <c r="T114" s="167" t="str">
        <f t="shared" si="18"/>
        <v/>
      </c>
      <c r="U114" s="160" t="str">
        <f t="shared" si="19"/>
        <v/>
      </c>
      <c r="V114" s="166" t="str">
        <f t="shared" si="20"/>
        <v/>
      </c>
    </row>
    <row r="115" spans="12:22" x14ac:dyDescent="0.2">
      <c r="L115" s="94">
        <v>11</v>
      </c>
      <c r="M115" s="167" t="str">
        <f t="shared" si="13"/>
        <v/>
      </c>
      <c r="N115" s="167" t="str">
        <f t="shared" si="14"/>
        <v/>
      </c>
      <c r="O115" s="166" t="str">
        <f t="shared" si="15"/>
        <v/>
      </c>
      <c r="P115" s="167" t="str">
        <f t="shared" si="16"/>
        <v/>
      </c>
      <c r="R115" s="140">
        <v>11</v>
      </c>
      <c r="S115" s="167" t="str">
        <f t="shared" si="17"/>
        <v/>
      </c>
      <c r="T115" s="167" t="str">
        <f t="shared" si="18"/>
        <v/>
      </c>
      <c r="U115" s="160" t="str">
        <f t="shared" si="19"/>
        <v/>
      </c>
      <c r="V115" s="166" t="str">
        <f t="shared" si="20"/>
        <v/>
      </c>
    </row>
    <row r="116" spans="12:22" x14ac:dyDescent="0.2">
      <c r="L116" s="94">
        <v>10</v>
      </c>
      <c r="M116" s="167" t="str">
        <f t="shared" si="13"/>
        <v/>
      </c>
      <c r="N116" s="167" t="str">
        <f t="shared" si="14"/>
        <v/>
      </c>
      <c r="O116" s="166" t="str">
        <f t="shared" si="15"/>
        <v/>
      </c>
      <c r="P116" s="167" t="str">
        <f t="shared" si="16"/>
        <v/>
      </c>
      <c r="R116" s="140">
        <v>10</v>
      </c>
      <c r="S116" s="167" t="str">
        <f t="shared" si="17"/>
        <v/>
      </c>
      <c r="T116" s="167" t="str">
        <f t="shared" si="18"/>
        <v/>
      </c>
      <c r="U116" s="160" t="str">
        <f t="shared" si="19"/>
        <v/>
      </c>
      <c r="V116" s="166" t="str">
        <f t="shared" si="20"/>
        <v/>
      </c>
    </row>
    <row r="117" spans="12:22" x14ac:dyDescent="0.2">
      <c r="L117" s="94">
        <v>9</v>
      </c>
      <c r="M117" s="167" t="str">
        <f t="shared" si="13"/>
        <v/>
      </c>
      <c r="N117" s="167" t="str">
        <f t="shared" si="14"/>
        <v/>
      </c>
      <c r="O117" s="166" t="str">
        <f t="shared" si="15"/>
        <v/>
      </c>
      <c r="P117" s="167" t="str">
        <f t="shared" si="16"/>
        <v/>
      </c>
      <c r="R117" s="140">
        <v>9</v>
      </c>
      <c r="S117" s="167" t="str">
        <f t="shared" si="17"/>
        <v/>
      </c>
      <c r="T117" s="167" t="str">
        <f t="shared" si="18"/>
        <v/>
      </c>
      <c r="U117" s="160" t="str">
        <f t="shared" si="19"/>
        <v/>
      </c>
      <c r="V117" s="166" t="str">
        <f t="shared" si="20"/>
        <v/>
      </c>
    </row>
    <row r="118" spans="12:22" x14ac:dyDescent="0.2">
      <c r="L118" s="94">
        <v>8</v>
      </c>
      <c r="M118" s="167" t="str">
        <f t="shared" si="13"/>
        <v/>
      </c>
      <c r="N118" s="167" t="str">
        <f t="shared" si="14"/>
        <v/>
      </c>
      <c r="O118" s="166" t="str">
        <f t="shared" si="15"/>
        <v/>
      </c>
      <c r="P118" s="167" t="str">
        <f t="shared" si="16"/>
        <v/>
      </c>
      <c r="R118" s="140">
        <v>8</v>
      </c>
      <c r="S118" s="167" t="str">
        <f t="shared" si="17"/>
        <v/>
      </c>
      <c r="T118" s="167" t="str">
        <f t="shared" si="18"/>
        <v/>
      </c>
      <c r="U118" s="160" t="str">
        <f t="shared" si="19"/>
        <v/>
      </c>
      <c r="V118" s="166" t="str">
        <f t="shared" si="20"/>
        <v/>
      </c>
    </row>
    <row r="119" spans="12:22" x14ac:dyDescent="0.2">
      <c r="L119" s="94">
        <v>7</v>
      </c>
      <c r="M119" s="167" t="str">
        <f t="shared" si="13"/>
        <v/>
      </c>
      <c r="N119" s="167" t="str">
        <f t="shared" si="14"/>
        <v/>
      </c>
      <c r="O119" s="166" t="str">
        <f t="shared" si="15"/>
        <v/>
      </c>
      <c r="P119" s="167" t="str">
        <f t="shared" si="16"/>
        <v/>
      </c>
      <c r="R119" s="140">
        <v>7</v>
      </c>
      <c r="S119" s="167" t="str">
        <f t="shared" si="17"/>
        <v/>
      </c>
      <c r="T119" s="167" t="str">
        <f t="shared" si="18"/>
        <v/>
      </c>
      <c r="U119" s="160" t="str">
        <f t="shared" si="19"/>
        <v/>
      </c>
      <c r="V119" s="166" t="str">
        <f t="shared" si="20"/>
        <v/>
      </c>
    </row>
    <row r="120" spans="12:22" x14ac:dyDescent="0.2">
      <c r="L120" s="94">
        <v>6</v>
      </c>
      <c r="M120" s="167" t="str">
        <f t="shared" si="13"/>
        <v/>
      </c>
      <c r="N120" s="167" t="str">
        <f t="shared" si="14"/>
        <v/>
      </c>
      <c r="O120" s="166" t="str">
        <f t="shared" si="15"/>
        <v/>
      </c>
      <c r="P120" s="167" t="str">
        <f t="shared" si="16"/>
        <v/>
      </c>
      <c r="R120" s="140">
        <v>6</v>
      </c>
      <c r="S120" s="167" t="str">
        <f t="shared" si="17"/>
        <v/>
      </c>
      <c r="T120" s="167" t="str">
        <f t="shared" si="18"/>
        <v/>
      </c>
      <c r="U120" s="160" t="str">
        <f t="shared" si="19"/>
        <v/>
      </c>
      <c r="V120" s="166" t="str">
        <f t="shared" si="20"/>
        <v/>
      </c>
    </row>
    <row r="121" spans="12:22" x14ac:dyDescent="0.2">
      <c r="L121" s="94">
        <v>5</v>
      </c>
      <c r="M121" s="167" t="str">
        <f t="shared" si="13"/>
        <v/>
      </c>
      <c r="N121" s="167" t="str">
        <f t="shared" si="14"/>
        <v/>
      </c>
      <c r="O121" s="166" t="str">
        <f t="shared" si="15"/>
        <v/>
      </c>
      <c r="P121" s="167" t="str">
        <f t="shared" si="16"/>
        <v/>
      </c>
      <c r="R121" s="140">
        <v>5</v>
      </c>
      <c r="S121" s="167" t="str">
        <f t="shared" si="17"/>
        <v/>
      </c>
      <c r="T121" s="167" t="str">
        <f t="shared" si="18"/>
        <v/>
      </c>
      <c r="U121" s="160" t="str">
        <f t="shared" si="19"/>
        <v/>
      </c>
      <c r="V121" s="166" t="str">
        <f t="shared" si="20"/>
        <v/>
      </c>
    </row>
    <row r="122" spans="12:22" x14ac:dyDescent="0.2">
      <c r="L122" s="94">
        <v>4</v>
      </c>
      <c r="M122" s="167" t="str">
        <f t="shared" si="13"/>
        <v/>
      </c>
      <c r="N122" s="167" t="str">
        <f t="shared" si="14"/>
        <v/>
      </c>
      <c r="O122" s="166" t="str">
        <f t="shared" si="15"/>
        <v/>
      </c>
      <c r="P122" s="167" t="str">
        <f t="shared" si="16"/>
        <v/>
      </c>
      <c r="R122" s="140">
        <v>4</v>
      </c>
      <c r="S122" s="167" t="str">
        <f t="shared" si="17"/>
        <v/>
      </c>
      <c r="T122" s="167" t="str">
        <f t="shared" si="18"/>
        <v/>
      </c>
      <c r="U122" s="160" t="str">
        <f t="shared" si="19"/>
        <v/>
      </c>
      <c r="V122" s="166" t="str">
        <f t="shared" si="20"/>
        <v/>
      </c>
    </row>
    <row r="123" spans="12:22" x14ac:dyDescent="0.2">
      <c r="L123" s="94">
        <v>3</v>
      </c>
      <c r="M123" s="167" t="str">
        <f t="shared" si="13"/>
        <v/>
      </c>
      <c r="N123" s="167" t="str">
        <f t="shared" si="14"/>
        <v/>
      </c>
      <c r="O123" s="166" t="str">
        <f t="shared" si="15"/>
        <v/>
      </c>
      <c r="P123" s="167" t="str">
        <f t="shared" si="16"/>
        <v/>
      </c>
      <c r="R123" s="140">
        <v>3</v>
      </c>
      <c r="S123" s="167" t="str">
        <f t="shared" si="17"/>
        <v/>
      </c>
      <c r="T123" s="167" t="str">
        <f t="shared" si="18"/>
        <v/>
      </c>
      <c r="U123" s="160" t="str">
        <f t="shared" si="19"/>
        <v/>
      </c>
      <c r="V123" s="166" t="str">
        <f t="shared" si="20"/>
        <v/>
      </c>
    </row>
    <row r="124" spans="12:22" x14ac:dyDescent="0.2">
      <c r="L124" s="94">
        <v>2</v>
      </c>
      <c r="M124" s="167" t="str">
        <f t="shared" si="13"/>
        <v/>
      </c>
      <c r="N124" s="167" t="str">
        <f t="shared" si="14"/>
        <v/>
      </c>
      <c r="O124" s="166" t="str">
        <f t="shared" si="15"/>
        <v/>
      </c>
      <c r="P124" s="167" t="str">
        <f t="shared" si="16"/>
        <v/>
      </c>
      <c r="R124" s="140">
        <v>2</v>
      </c>
      <c r="S124" s="167" t="str">
        <f t="shared" si="17"/>
        <v/>
      </c>
      <c r="T124" s="167" t="str">
        <f t="shared" si="18"/>
        <v/>
      </c>
      <c r="U124" s="160" t="str">
        <f t="shared" si="19"/>
        <v/>
      </c>
      <c r="V124" s="166" t="str">
        <f t="shared" si="20"/>
        <v/>
      </c>
    </row>
    <row r="125" spans="12:22" x14ac:dyDescent="0.2">
      <c r="L125" s="94">
        <v>1</v>
      </c>
      <c r="M125" s="167" t="str">
        <f t="shared" si="13"/>
        <v/>
      </c>
      <c r="N125" s="167" t="str">
        <f t="shared" si="14"/>
        <v/>
      </c>
      <c r="O125" s="166" t="str">
        <f t="shared" si="15"/>
        <v/>
      </c>
      <c r="P125" s="167" t="str">
        <f t="shared" si="16"/>
        <v/>
      </c>
      <c r="R125" s="140">
        <v>1</v>
      </c>
      <c r="S125" s="167" t="str">
        <f t="shared" si="17"/>
        <v/>
      </c>
      <c r="T125" s="167" t="str">
        <f t="shared" si="18"/>
        <v/>
      </c>
      <c r="U125" s="160" t="str">
        <f t="shared" si="19"/>
        <v/>
      </c>
      <c r="V125" s="166" t="str">
        <f t="shared" si="20"/>
        <v/>
      </c>
    </row>
  </sheetData>
  <mergeCells count="79">
    <mergeCell ref="A30:B30"/>
    <mergeCell ref="A29:B29"/>
    <mergeCell ref="A41:B41"/>
    <mergeCell ref="A10:B10"/>
    <mergeCell ref="A34:B34"/>
    <mergeCell ref="A27:B27"/>
    <mergeCell ref="A28:B28"/>
    <mergeCell ref="A36:B36"/>
    <mergeCell ref="A32:B32"/>
    <mergeCell ref="A48:B48"/>
    <mergeCell ref="A38:B38"/>
    <mergeCell ref="A39:B39"/>
    <mergeCell ref="A40:B40"/>
    <mergeCell ref="A42:B42"/>
    <mergeCell ref="A43:B43"/>
    <mergeCell ref="A44:B44"/>
    <mergeCell ref="A47:B47"/>
    <mergeCell ref="A45:B45"/>
    <mergeCell ref="A46:B46"/>
    <mergeCell ref="A1:G1"/>
    <mergeCell ref="A3:G3"/>
    <mergeCell ref="A2:G2"/>
    <mergeCell ref="A26:B26"/>
    <mergeCell ref="A23:B23"/>
    <mergeCell ref="A15:B15"/>
    <mergeCell ref="A16:B16"/>
    <mergeCell ref="A4:B4"/>
    <mergeCell ref="A24:B24"/>
    <mergeCell ref="A8:B8"/>
    <mergeCell ref="A13:B13"/>
    <mergeCell ref="A17:B17"/>
    <mergeCell ref="A20:B20"/>
    <mergeCell ref="A18:B18"/>
    <mergeCell ref="A19:B19"/>
    <mergeCell ref="A21:B21"/>
    <mergeCell ref="E69:F69"/>
    <mergeCell ref="E63:F63"/>
    <mergeCell ref="E64:F64"/>
    <mergeCell ref="E65:F65"/>
    <mergeCell ref="E62:F62"/>
    <mergeCell ref="A5:B5"/>
    <mergeCell ref="A25:B25"/>
    <mergeCell ref="E66:F66"/>
    <mergeCell ref="E67:F67"/>
    <mergeCell ref="E68:F68"/>
    <mergeCell ref="A35:B35"/>
    <mergeCell ref="A31:B31"/>
    <mergeCell ref="A33:B33"/>
    <mergeCell ref="A37:B37"/>
    <mergeCell ref="A6:B6"/>
    <mergeCell ref="A11:B11"/>
    <mergeCell ref="A12:B12"/>
    <mergeCell ref="A14:B14"/>
    <mergeCell ref="A22:B22"/>
    <mergeCell ref="A7:B7"/>
    <mergeCell ref="A9:B9"/>
    <mergeCell ref="E74:F74"/>
    <mergeCell ref="E75:F75"/>
    <mergeCell ref="E76:F76"/>
    <mergeCell ref="E77:F77"/>
    <mergeCell ref="E70:F70"/>
    <mergeCell ref="E71:F71"/>
    <mergeCell ref="E72:F72"/>
    <mergeCell ref="E73:F73"/>
    <mergeCell ref="E89:F89"/>
    <mergeCell ref="E90:F90"/>
    <mergeCell ref="E91:F91"/>
    <mergeCell ref="E92:F92"/>
    <mergeCell ref="E85:F85"/>
    <mergeCell ref="E86:F86"/>
    <mergeCell ref="E87:F87"/>
    <mergeCell ref="E88:F88"/>
    <mergeCell ref="E81:F81"/>
    <mergeCell ref="E82:F82"/>
    <mergeCell ref="E83:F83"/>
    <mergeCell ref="E84:F84"/>
    <mergeCell ref="E78:F78"/>
    <mergeCell ref="E79:F79"/>
    <mergeCell ref="E80:F80"/>
  </mergeCells>
  <conditionalFormatting sqref="A10:B10 A4:C9 A11:C44 A45 C45 F4:G61 D49:D54 A46:C65536 D103:D65536 E93:G65536 E63:F92 G69:G92 G62:G65 H2:IV65536">
    <cfRule type="cellIs" dxfId="10" priority="16" operator="equal">
      <formula>"_"</formula>
    </cfRule>
  </conditionalFormatting>
  <conditionalFormatting sqref="C10">
    <cfRule type="cellIs" dxfId="9" priority="15" operator="equal">
      <formula>"_"</formula>
    </cfRule>
  </conditionalFormatting>
  <conditionalFormatting sqref="D5">
    <cfRule type="cellIs" dxfId="8" priority="10" operator="equal">
      <formula>"_"</formula>
    </cfRule>
  </conditionalFormatting>
  <conditionalFormatting sqref="D4:E4 D6:E48 D55:E62 E49:E54 D63:D102">
    <cfRule type="cellIs" dxfId="7" priority="14" operator="equal">
      <formula>"_"</formula>
    </cfRule>
  </conditionalFormatting>
  <conditionalFormatting sqref="E5">
    <cfRule type="cellIs" dxfId="6" priority="12" operator="equal">
      <formula>"_"</formula>
    </cfRule>
  </conditionalFormatting>
  <conditionalFormatting sqref="G66:G68">
    <cfRule type="cellIs" dxfId="5" priority="7" operator="equal">
      <formula>"_"</formula>
    </cfRule>
  </conditionalFormatting>
  <conditionalFormatting sqref="R96">
    <cfRule type="iconSet" priority="6">
      <iconSet iconSet="3Flags">
        <cfvo type="percent" val="0"/>
        <cfvo type="percent" val="33"/>
        <cfvo type="percent" val="67"/>
      </iconSet>
    </cfRule>
  </conditionalFormatting>
  <conditionalFormatting sqref="M96:M125">
    <cfRule type="containsText" dxfId="4" priority="5" operator="containsText" text="Quadrant A">
      <formula>NOT(ISERROR(SEARCH("Quadrant A",M96)))</formula>
    </cfRule>
  </conditionalFormatting>
  <conditionalFormatting sqref="S96:S125">
    <cfRule type="containsText" dxfId="3" priority="4" operator="containsText" text="Quadrant A">
      <formula>NOT(ISERROR(SEARCH("Quadrant A",S96)))</formula>
    </cfRule>
  </conditionalFormatting>
  <conditionalFormatting sqref="T96:T125">
    <cfRule type="containsText" dxfId="2" priority="3" operator="containsText" text="Quadrant A">
      <formula>NOT(ISERROR(SEARCH("Quadrant A",T96)))</formula>
    </cfRule>
  </conditionalFormatting>
  <conditionalFormatting sqref="U96:U125">
    <cfRule type="containsText" dxfId="1" priority="2" operator="containsText" text="Quadrant A">
      <formula>NOT(ISERROR(SEARCH("Quadrant A",U96)))</formula>
    </cfRule>
  </conditionalFormatting>
  <conditionalFormatting sqref="V96:V125">
    <cfRule type="containsText" dxfId="0" priority="1" operator="containsText" text="Quadrant A">
      <formula>NOT(ISERROR(SEARCH("Quadrant A",V96)))</formula>
    </cfRule>
  </conditionalFormatting>
  <printOptions horizontalCentered="1"/>
  <pageMargins left="0.7" right="0.7" top="0.75" bottom="0.75" header="0.3" footer="0.3"/>
  <pageSetup scale="49"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819"/>
    <pageSetUpPr autoPageBreaks="0"/>
  </sheetPr>
  <dimension ref="A1:L67"/>
  <sheetViews>
    <sheetView topLeftCell="A31" zoomScale="90" zoomScaleNormal="90" workbookViewId="0">
      <selection activeCell="L49" sqref="L49:L50"/>
    </sheetView>
  </sheetViews>
  <sheetFormatPr defaultRowHeight="15" x14ac:dyDescent="0.25"/>
  <cols>
    <col min="1" max="1" width="9.140625" style="1" customWidth="1"/>
    <col min="2" max="9" width="9.140625" style="1"/>
    <col min="10" max="10" width="9.7109375" style="1" customWidth="1"/>
    <col min="11" max="12" width="9.140625" style="1"/>
  </cols>
  <sheetData>
    <row r="1" spans="1:12" ht="33" customHeight="1" x14ac:dyDescent="0.25">
      <c r="A1" s="327" t="s">
        <v>390</v>
      </c>
      <c r="B1" s="327"/>
      <c r="C1" s="327"/>
      <c r="D1" s="327"/>
      <c r="E1" s="327"/>
      <c r="F1" s="327"/>
      <c r="G1" s="327"/>
      <c r="H1" s="327"/>
      <c r="I1" s="327"/>
      <c r="J1" s="327"/>
    </row>
    <row r="2" spans="1:12" ht="15" customHeight="1" x14ac:dyDescent="0.25">
      <c r="A2" s="241" t="s">
        <v>396</v>
      </c>
      <c r="B2" s="241"/>
      <c r="C2" s="241"/>
      <c r="D2" s="241"/>
      <c r="E2" s="241"/>
      <c r="F2" s="241"/>
      <c r="G2" s="241"/>
      <c r="H2" s="241"/>
      <c r="I2" s="241"/>
      <c r="J2" s="241"/>
    </row>
    <row r="3" spans="1:12" x14ac:dyDescent="0.25">
      <c r="A3" s="241"/>
      <c r="B3" s="241"/>
      <c r="C3" s="241"/>
      <c r="D3" s="241"/>
      <c r="E3" s="241"/>
      <c r="F3" s="241"/>
      <c r="G3" s="241"/>
      <c r="H3" s="241"/>
      <c r="I3" s="241"/>
      <c r="J3" s="241"/>
    </row>
    <row r="4" spans="1:12" x14ac:dyDescent="0.25">
      <c r="A4" s="241"/>
      <c r="B4" s="241"/>
      <c r="C4" s="241"/>
      <c r="D4" s="241"/>
      <c r="E4" s="241"/>
      <c r="F4" s="241"/>
      <c r="G4" s="241"/>
      <c r="H4" s="241"/>
      <c r="I4" s="241"/>
      <c r="J4" s="241"/>
    </row>
    <row r="5" spans="1:12" x14ac:dyDescent="0.25">
      <c r="A5" s="241"/>
      <c r="B5" s="241"/>
      <c r="C5" s="241"/>
      <c r="D5" s="241"/>
      <c r="E5" s="241"/>
      <c r="F5" s="241"/>
      <c r="G5" s="241"/>
      <c r="H5" s="241"/>
      <c r="I5" s="241"/>
      <c r="J5" s="241"/>
    </row>
    <row r="6" spans="1:12" ht="16.5" customHeight="1" x14ac:dyDescent="0.25">
      <c r="A6" s="241"/>
      <c r="B6" s="241"/>
      <c r="C6" s="241"/>
      <c r="D6" s="241"/>
      <c r="E6" s="241"/>
      <c r="F6" s="241"/>
      <c r="G6" s="241"/>
      <c r="H6" s="241"/>
      <c r="I6" s="241"/>
      <c r="J6" s="241"/>
    </row>
    <row r="7" spans="1:12" ht="15.75" x14ac:dyDescent="0.25">
      <c r="A7" s="70" t="s">
        <v>472</v>
      </c>
      <c r="B7" s="76" t="s">
        <v>473</v>
      </c>
      <c r="C7" s="67"/>
      <c r="D7" s="9" t="s">
        <v>400</v>
      </c>
      <c r="E7" s="68" t="s">
        <v>402</v>
      </c>
      <c r="F7" s="68" t="s">
        <v>401</v>
      </c>
      <c r="G7" s="9" t="s">
        <v>398</v>
      </c>
      <c r="H7" s="9" t="s">
        <v>399</v>
      </c>
      <c r="K7"/>
      <c r="L7"/>
    </row>
    <row r="8" spans="1:12" s="80" customFormat="1" ht="15.75" x14ac:dyDescent="0.25">
      <c r="A8" s="70"/>
      <c r="B8" s="76"/>
      <c r="C8" s="9" t="s">
        <v>387</v>
      </c>
      <c r="D8" s="128" t="e">
        <f>AVERAGE(D9:D18)</f>
        <v>#DIV/0!</v>
      </c>
      <c r="E8" s="68"/>
      <c r="F8" s="68"/>
      <c r="G8" s="9"/>
      <c r="H8" s="9"/>
      <c r="I8" s="1"/>
      <c r="J8" s="1"/>
    </row>
    <row r="9" spans="1:12" ht="15.75" customHeight="1" x14ac:dyDescent="0.25">
      <c r="A9" s="75" t="e">
        <f t="shared" ref="A9:A18" si="0">RANK(D9,D$9:D$18)</f>
        <v>#VALUE!</v>
      </c>
      <c r="B9" s="77" t="e">
        <f>A9</f>
        <v>#VALUE!</v>
      </c>
      <c r="C9" s="9" t="s">
        <v>458</v>
      </c>
      <c r="D9" s="69" t="str">
        <f>'Score Summary (Hide) '!C5</f>
        <v/>
      </c>
      <c r="E9" s="69" t="e">
        <f t="shared" ref="E9:E18" si="1">D9-G9</f>
        <v>#VALUE!</v>
      </c>
      <c r="F9" s="69" t="e">
        <f>H9-D9</f>
        <v>#VALUE!</v>
      </c>
      <c r="G9" s="67">
        <f>'Score Summary (Hide) '!D5</f>
        <v>0</v>
      </c>
      <c r="H9" s="67">
        <f>'Score Summary (Hide) '!E5</f>
        <v>0</v>
      </c>
      <c r="K9"/>
      <c r="L9"/>
    </row>
    <row r="10" spans="1:12" ht="15" customHeight="1" x14ac:dyDescent="0.25">
      <c r="A10" s="75" t="e">
        <f t="shared" si="0"/>
        <v>#VALUE!</v>
      </c>
      <c r="B10" s="77" t="e">
        <f>A10+COUNTIF(A9,A$10)</f>
        <v>#VALUE!</v>
      </c>
      <c r="C10" s="9" t="s">
        <v>459</v>
      </c>
      <c r="D10" s="69" t="str">
        <f>'Score Summary (Hide) '!C9</f>
        <v/>
      </c>
      <c r="E10" s="69" t="e">
        <f t="shared" si="1"/>
        <v>#VALUE!</v>
      </c>
      <c r="F10" s="69" t="e">
        <f t="shared" ref="F10:F18" si="2">H10-D10</f>
        <v>#VALUE!</v>
      </c>
      <c r="G10" s="67">
        <f>'Score Summary (Hide) '!D9</f>
        <v>0</v>
      </c>
      <c r="H10" s="67">
        <f>'Score Summary (Hide) '!E9</f>
        <v>0</v>
      </c>
      <c r="K10"/>
      <c r="L10"/>
    </row>
    <row r="11" spans="1:12" ht="16.5" customHeight="1" x14ac:dyDescent="0.25">
      <c r="A11" s="75" t="e">
        <f t="shared" si="0"/>
        <v>#VALUE!</v>
      </c>
      <c r="B11" s="77" t="e">
        <f>A11+COUNTIF(A$9:A10,A11)</f>
        <v>#VALUE!</v>
      </c>
      <c r="C11" s="9" t="s">
        <v>460</v>
      </c>
      <c r="D11" s="69" t="str">
        <f>'Score Summary (Hide) '!C13</f>
        <v/>
      </c>
      <c r="E11" s="69" t="e">
        <f t="shared" si="1"/>
        <v>#VALUE!</v>
      </c>
      <c r="F11" s="69" t="e">
        <f t="shared" si="2"/>
        <v>#VALUE!</v>
      </c>
      <c r="G11" s="67">
        <f>'Score Summary (Hide) '!D13</f>
        <v>0</v>
      </c>
      <c r="H11" s="67">
        <f>'Score Summary (Hide) '!E13</f>
        <v>0</v>
      </c>
      <c r="K11"/>
      <c r="L11"/>
    </row>
    <row r="12" spans="1:12" x14ac:dyDescent="0.25">
      <c r="A12" s="75" t="e">
        <f t="shared" si="0"/>
        <v>#VALUE!</v>
      </c>
      <c r="B12" s="77" t="e">
        <f>A12+COUNTIF(A$9:A11,A12)</f>
        <v>#VALUE!</v>
      </c>
      <c r="C12" s="68" t="s">
        <v>461</v>
      </c>
      <c r="D12" s="69" t="str">
        <f>'Score Summary (Hide) '!C17</f>
        <v/>
      </c>
      <c r="E12" s="69" t="e">
        <f t="shared" si="1"/>
        <v>#VALUE!</v>
      </c>
      <c r="F12" s="69" t="e">
        <f t="shared" si="2"/>
        <v>#VALUE!</v>
      </c>
      <c r="G12" s="67">
        <f>'Score Summary (Hide) '!D17</f>
        <v>0</v>
      </c>
      <c r="H12" s="67">
        <f>'Score Summary (Hide) '!E17</f>
        <v>0</v>
      </c>
      <c r="K12"/>
      <c r="L12"/>
    </row>
    <row r="13" spans="1:12" x14ac:dyDescent="0.25">
      <c r="A13" s="75" t="e">
        <f t="shared" si="0"/>
        <v>#VALUE!</v>
      </c>
      <c r="B13" s="77" t="e">
        <f>A13+COUNTIF(A$9:A12,A13)</f>
        <v>#VALUE!</v>
      </c>
      <c r="C13" s="68" t="s">
        <v>462</v>
      </c>
      <c r="D13" s="69" t="str">
        <f>'Score Summary (Hide) '!C20</f>
        <v/>
      </c>
      <c r="E13" s="69" t="e">
        <f t="shared" si="1"/>
        <v>#VALUE!</v>
      </c>
      <c r="F13" s="69" t="e">
        <f t="shared" si="2"/>
        <v>#VALUE!</v>
      </c>
      <c r="G13" s="67">
        <f>'Score Summary (Hide) '!D20</f>
        <v>0</v>
      </c>
      <c r="H13" s="67">
        <f>'Score Summary (Hide) '!E20</f>
        <v>0</v>
      </c>
      <c r="K13"/>
      <c r="L13"/>
    </row>
    <row r="14" spans="1:12" x14ac:dyDescent="0.25">
      <c r="A14" s="75" t="e">
        <f t="shared" si="0"/>
        <v>#VALUE!</v>
      </c>
      <c r="B14" s="77" t="e">
        <f>A14+COUNTIF(A$9:A13,A14)</f>
        <v>#VALUE!</v>
      </c>
      <c r="C14" s="68" t="s">
        <v>463</v>
      </c>
      <c r="D14" s="69" t="str">
        <f>'Score Summary (Hide) '!C25</f>
        <v/>
      </c>
      <c r="E14" s="69" t="e">
        <f t="shared" si="1"/>
        <v>#VALUE!</v>
      </c>
      <c r="F14" s="69" t="e">
        <f t="shared" si="2"/>
        <v>#VALUE!</v>
      </c>
      <c r="G14" s="67">
        <f>'Score Summary (Hide) '!D25</f>
        <v>0</v>
      </c>
      <c r="H14" s="67">
        <f>'Score Summary (Hide) '!E25</f>
        <v>0</v>
      </c>
      <c r="K14"/>
      <c r="L14"/>
    </row>
    <row r="15" spans="1:12" x14ac:dyDescent="0.25">
      <c r="A15" s="75" t="e">
        <f t="shared" si="0"/>
        <v>#VALUE!</v>
      </c>
      <c r="B15" s="77" t="e">
        <f>A15+COUNTIF(A$9:A14,A15)</f>
        <v>#VALUE!</v>
      </c>
      <c r="C15" s="68" t="s">
        <v>464</v>
      </c>
      <c r="D15" s="69" t="str">
        <f>'Score Summary (Hide) '!C29</f>
        <v/>
      </c>
      <c r="E15" s="69" t="e">
        <f t="shared" si="1"/>
        <v>#VALUE!</v>
      </c>
      <c r="F15" s="69" t="e">
        <f t="shared" si="2"/>
        <v>#VALUE!</v>
      </c>
      <c r="G15" s="67">
        <f>'Score Summary (Hide) '!D29</f>
        <v>0</v>
      </c>
      <c r="H15" s="67">
        <f>'Score Summary (Hide) '!E29</f>
        <v>0</v>
      </c>
      <c r="K15"/>
      <c r="L15"/>
    </row>
    <row r="16" spans="1:12" x14ac:dyDescent="0.25">
      <c r="A16" s="75" t="e">
        <f t="shared" si="0"/>
        <v>#VALUE!</v>
      </c>
      <c r="B16" s="77" t="e">
        <f>A16+COUNTIF(A$9:A15,A16)</f>
        <v>#VALUE!</v>
      </c>
      <c r="C16" s="68" t="s">
        <v>465</v>
      </c>
      <c r="D16" s="69" t="str">
        <f>'Score Summary (Hide) '!C32</f>
        <v/>
      </c>
      <c r="E16" s="69" t="e">
        <f t="shared" si="1"/>
        <v>#VALUE!</v>
      </c>
      <c r="F16" s="69" t="e">
        <f t="shared" si="2"/>
        <v>#VALUE!</v>
      </c>
      <c r="G16" s="67">
        <f>'Score Summary (Hide) '!D32</f>
        <v>0</v>
      </c>
      <c r="H16" s="67">
        <f>'Score Summary (Hide) '!E32</f>
        <v>0</v>
      </c>
      <c r="K16"/>
      <c r="L16"/>
    </row>
    <row r="17" spans="1:12" x14ac:dyDescent="0.25">
      <c r="A17" s="75" t="e">
        <f t="shared" si="0"/>
        <v>#VALUE!</v>
      </c>
      <c r="B17" s="77" t="e">
        <f>A17+COUNTIF(A$9:A16,A17)</f>
        <v>#VALUE!</v>
      </c>
      <c r="C17" s="68" t="s">
        <v>466</v>
      </c>
      <c r="D17" s="69" t="str">
        <f>'Score Summary (Hide) '!C37</f>
        <v/>
      </c>
      <c r="E17" s="69" t="e">
        <f t="shared" si="1"/>
        <v>#VALUE!</v>
      </c>
      <c r="F17" s="69" t="e">
        <f t="shared" si="2"/>
        <v>#VALUE!</v>
      </c>
      <c r="G17" s="67">
        <f>'Score Summary (Hide) '!D37</f>
        <v>0</v>
      </c>
      <c r="H17" s="67">
        <f>'Score Summary (Hide) '!E37</f>
        <v>0</v>
      </c>
      <c r="K17"/>
      <c r="L17"/>
    </row>
    <row r="18" spans="1:12" x14ac:dyDescent="0.25">
      <c r="A18" s="75" t="e">
        <f t="shared" si="0"/>
        <v>#VALUE!</v>
      </c>
      <c r="B18" s="77" t="e">
        <f>A18+COUNTIF(A$9:A17,A18)</f>
        <v>#VALUE!</v>
      </c>
      <c r="C18" s="68" t="s">
        <v>467</v>
      </c>
      <c r="D18" s="69" t="str">
        <f>'Score Summary (Hide) '!C41</f>
        <v/>
      </c>
      <c r="E18" s="69" t="e">
        <f t="shared" si="1"/>
        <v>#VALUE!</v>
      </c>
      <c r="F18" s="69" t="e">
        <f t="shared" si="2"/>
        <v>#VALUE!</v>
      </c>
      <c r="G18" s="67">
        <f>'Score Summary (Hide) '!D41</f>
        <v>0</v>
      </c>
      <c r="H18" s="67">
        <f>'Score Summary (Hide) '!E41</f>
        <v>0</v>
      </c>
      <c r="K18"/>
      <c r="L18"/>
    </row>
    <row r="19" spans="1:12" x14ac:dyDescent="0.25">
      <c r="A19" s="73" t="s">
        <v>471</v>
      </c>
      <c r="B19" s="68" t="s">
        <v>387</v>
      </c>
      <c r="C19" s="78" t="e">
        <f>AVERAGE(C20:C29)</f>
        <v>#N/A</v>
      </c>
      <c r="D19" s="68" t="s">
        <v>402</v>
      </c>
      <c r="E19" s="68" t="s">
        <v>401</v>
      </c>
      <c r="F19" s="74"/>
      <c r="H19" s="48"/>
      <c r="K19"/>
      <c r="L19"/>
    </row>
    <row r="20" spans="1:12" ht="51.75" customHeight="1" x14ac:dyDescent="0.25">
      <c r="A20" s="71">
        <v>1</v>
      </c>
      <c r="B20" s="72" t="e">
        <f>VLOOKUP($A20,$B$7:$H$18,2,FALSE)</f>
        <v>#N/A</v>
      </c>
      <c r="C20" s="72" t="e">
        <f>VLOOKUP($A20,$B$7:$H$18,3,FALSE)</f>
        <v>#N/A</v>
      </c>
      <c r="D20" s="72" t="e">
        <f>VLOOKUP($A20,$B$7:$H$18,4,FALSE)</f>
        <v>#N/A</v>
      </c>
      <c r="E20" s="72" t="e">
        <f>VLOOKUP($A20,$B$7:$H$18,5,FALSE)</f>
        <v>#N/A</v>
      </c>
      <c r="F20" s="79"/>
      <c r="H20" s="48"/>
      <c r="K20"/>
      <c r="L20"/>
    </row>
    <row r="21" spans="1:12" x14ac:dyDescent="0.25">
      <c r="A21" s="71">
        <v>2</v>
      </c>
      <c r="B21" s="72" t="e">
        <f t="shared" ref="B21:B29" si="3">VLOOKUP($A21,$B$7:$H$18,2,FALSE)</f>
        <v>#N/A</v>
      </c>
      <c r="C21" s="72" t="e">
        <f t="shared" ref="C21:C29" si="4">VLOOKUP($A21,$B$7:$H$18,3,FALSE)</f>
        <v>#N/A</v>
      </c>
      <c r="D21" s="72" t="e">
        <f t="shared" ref="D21:D29" si="5">VLOOKUP($A21,$B$7:$H$18,4,FALSE)</f>
        <v>#N/A</v>
      </c>
      <c r="E21" s="72" t="e">
        <f t="shared" ref="E21:E29" si="6">VLOOKUP($A21,$B$7:$H$18,5,FALSE)</f>
        <v>#N/A</v>
      </c>
      <c r="F21" s="79"/>
      <c r="H21" s="48"/>
      <c r="K21"/>
      <c r="L21"/>
    </row>
    <row r="22" spans="1:12" ht="51.75" customHeight="1" x14ac:dyDescent="0.25">
      <c r="A22" s="71">
        <v>3</v>
      </c>
      <c r="B22" s="72" t="e">
        <f t="shared" si="3"/>
        <v>#N/A</v>
      </c>
      <c r="C22" s="72" t="e">
        <f t="shared" si="4"/>
        <v>#N/A</v>
      </c>
      <c r="D22" s="72" t="e">
        <f t="shared" si="5"/>
        <v>#N/A</v>
      </c>
      <c r="E22" s="72" t="e">
        <f t="shared" si="6"/>
        <v>#N/A</v>
      </c>
      <c r="F22" s="79"/>
      <c r="H22" s="48"/>
      <c r="K22"/>
      <c r="L22"/>
    </row>
    <row r="23" spans="1:12" x14ac:dyDescent="0.25">
      <c r="A23" s="71">
        <v>4</v>
      </c>
      <c r="B23" s="72" t="e">
        <f t="shared" si="3"/>
        <v>#N/A</v>
      </c>
      <c r="C23" s="72" t="e">
        <f t="shared" si="4"/>
        <v>#N/A</v>
      </c>
      <c r="D23" s="72" t="e">
        <f t="shared" si="5"/>
        <v>#N/A</v>
      </c>
      <c r="E23" s="72" t="e">
        <f t="shared" si="6"/>
        <v>#N/A</v>
      </c>
      <c r="F23" s="79"/>
      <c r="H23" s="48"/>
      <c r="K23"/>
      <c r="L23"/>
    </row>
    <row r="24" spans="1:12" ht="51.75" customHeight="1" x14ac:dyDescent="0.25">
      <c r="A24" s="71">
        <v>5</v>
      </c>
      <c r="B24" s="72" t="e">
        <f t="shared" si="3"/>
        <v>#N/A</v>
      </c>
      <c r="C24" s="72" t="e">
        <f t="shared" si="4"/>
        <v>#N/A</v>
      </c>
      <c r="D24" s="72" t="e">
        <f t="shared" si="5"/>
        <v>#N/A</v>
      </c>
      <c r="E24" s="72" t="e">
        <f t="shared" si="6"/>
        <v>#N/A</v>
      </c>
      <c r="F24" s="79"/>
      <c r="H24" s="48"/>
      <c r="K24"/>
      <c r="L24"/>
    </row>
    <row r="25" spans="1:12" x14ac:dyDescent="0.25">
      <c r="A25" s="71">
        <v>6</v>
      </c>
      <c r="B25" s="72" t="e">
        <f t="shared" si="3"/>
        <v>#N/A</v>
      </c>
      <c r="C25" s="72" t="e">
        <f t="shared" si="4"/>
        <v>#N/A</v>
      </c>
      <c r="D25" s="72" t="e">
        <f t="shared" si="5"/>
        <v>#N/A</v>
      </c>
      <c r="E25" s="72" t="e">
        <f t="shared" si="6"/>
        <v>#N/A</v>
      </c>
      <c r="F25" s="79"/>
      <c r="H25" s="48"/>
      <c r="K25"/>
      <c r="L25"/>
    </row>
    <row r="26" spans="1:12" ht="34.5" customHeight="1" x14ac:dyDescent="0.25">
      <c r="A26" s="71">
        <v>7</v>
      </c>
      <c r="B26" s="72" t="e">
        <f t="shared" si="3"/>
        <v>#N/A</v>
      </c>
      <c r="C26" s="72" t="e">
        <f t="shared" si="4"/>
        <v>#N/A</v>
      </c>
      <c r="D26" s="72" t="e">
        <f t="shared" si="5"/>
        <v>#N/A</v>
      </c>
      <c r="E26" s="72" t="e">
        <f t="shared" si="6"/>
        <v>#N/A</v>
      </c>
      <c r="F26" s="79"/>
      <c r="H26" s="48"/>
      <c r="K26"/>
      <c r="L26"/>
    </row>
    <row r="27" spans="1:12" x14ac:dyDescent="0.25">
      <c r="A27" s="71">
        <v>8</v>
      </c>
      <c r="B27" s="72" t="e">
        <f t="shared" si="3"/>
        <v>#N/A</v>
      </c>
      <c r="C27" s="72" t="e">
        <f t="shared" si="4"/>
        <v>#N/A</v>
      </c>
      <c r="D27" s="72" t="e">
        <f t="shared" si="5"/>
        <v>#N/A</v>
      </c>
      <c r="E27" s="72" t="e">
        <f t="shared" si="6"/>
        <v>#N/A</v>
      </c>
      <c r="F27" s="79"/>
      <c r="H27" s="48"/>
      <c r="K27"/>
      <c r="L27"/>
    </row>
    <row r="28" spans="1:12" ht="34.5" customHeight="1" x14ac:dyDescent="0.25">
      <c r="A28" s="71">
        <v>9</v>
      </c>
      <c r="B28" s="72" t="e">
        <f t="shared" si="3"/>
        <v>#N/A</v>
      </c>
      <c r="C28" s="72" t="e">
        <f t="shared" si="4"/>
        <v>#N/A</v>
      </c>
      <c r="D28" s="72" t="e">
        <f t="shared" si="5"/>
        <v>#N/A</v>
      </c>
      <c r="E28" s="72" t="e">
        <f t="shared" si="6"/>
        <v>#N/A</v>
      </c>
      <c r="F28" s="79"/>
      <c r="H28" s="48"/>
      <c r="K28"/>
      <c r="L28"/>
    </row>
    <row r="29" spans="1:12" x14ac:dyDescent="0.25">
      <c r="A29" s="71">
        <v>10</v>
      </c>
      <c r="B29" s="72" t="e">
        <f t="shared" si="3"/>
        <v>#N/A</v>
      </c>
      <c r="C29" s="72" t="e">
        <f t="shared" si="4"/>
        <v>#N/A</v>
      </c>
      <c r="D29" s="72" t="e">
        <f t="shared" si="5"/>
        <v>#N/A</v>
      </c>
      <c r="E29" s="72" t="e">
        <f t="shared" si="6"/>
        <v>#N/A</v>
      </c>
      <c r="F29" s="79"/>
      <c r="H29" s="48"/>
      <c r="K29"/>
      <c r="L29"/>
    </row>
    <row r="30" spans="1:12" x14ac:dyDescent="0.25">
      <c r="A30" s="48"/>
      <c r="B30" s="48"/>
      <c r="C30" s="48"/>
      <c r="D30" s="48"/>
      <c r="E30" s="48"/>
      <c r="G30" s="48"/>
      <c r="H30" s="48"/>
      <c r="I30" s="48"/>
      <c r="J30" s="48"/>
    </row>
    <row r="65" spans="4:12" ht="19.5" customHeight="1" x14ac:dyDescent="0.25">
      <c r="I65"/>
      <c r="J65"/>
      <c r="K65"/>
      <c r="L65"/>
    </row>
    <row r="66" spans="4:12" x14ac:dyDescent="0.25">
      <c r="I66"/>
      <c r="J66"/>
      <c r="K66"/>
      <c r="L66"/>
    </row>
    <row r="67" spans="4:12" x14ac:dyDescent="0.25">
      <c r="D67" s="158"/>
      <c r="E67"/>
    </row>
  </sheetData>
  <mergeCells count="2">
    <mergeCell ref="A1:J1"/>
    <mergeCell ref="A2:J6"/>
  </mergeCells>
  <printOptions horizontalCentered="1"/>
  <pageMargins left="0.7" right="0.7" top="0.5" bottom="0.5" header="0.3" footer="0.3"/>
  <pageSetup scale="110" fitToWidth="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819"/>
    <pageSetUpPr autoPageBreaks="0"/>
  </sheetPr>
  <dimension ref="A1:I2"/>
  <sheetViews>
    <sheetView zoomScale="90" zoomScaleNormal="90" workbookViewId="0">
      <selection activeCell="A2" sqref="A2:I2"/>
    </sheetView>
  </sheetViews>
  <sheetFormatPr defaultRowHeight="14.25" x14ac:dyDescent="0.2"/>
  <cols>
    <col min="1" max="8" width="9.140625" style="49"/>
    <col min="9" max="9" width="9.140625" style="49" customWidth="1"/>
    <col min="10" max="10" width="2.7109375" style="49" customWidth="1"/>
    <col min="11" max="16384" width="9.140625" style="49"/>
  </cols>
  <sheetData>
    <row r="1" spans="1:9" ht="48" customHeight="1" x14ac:dyDescent="0.2">
      <c r="A1" s="328" t="s">
        <v>391</v>
      </c>
      <c r="B1" s="328"/>
      <c r="C1" s="328"/>
      <c r="D1" s="328"/>
      <c r="E1" s="328"/>
      <c r="F1" s="328"/>
      <c r="G1" s="328"/>
      <c r="H1" s="328"/>
      <c r="I1" s="328"/>
    </row>
    <row r="2" spans="1:9" s="50" customFormat="1" ht="71.25" customHeight="1" x14ac:dyDescent="0.25">
      <c r="A2" s="329" t="s">
        <v>397</v>
      </c>
      <c r="B2" s="330"/>
      <c r="C2" s="330"/>
      <c r="D2" s="330"/>
      <c r="E2" s="330"/>
      <c r="F2" s="330"/>
      <c r="G2" s="330"/>
      <c r="H2" s="330"/>
      <c r="I2" s="330"/>
    </row>
  </sheetData>
  <sheetProtection selectLockedCells="1" selectUnlockedCells="1"/>
  <mergeCells count="2">
    <mergeCell ref="A1:I1"/>
    <mergeCell ref="A2:I2"/>
  </mergeCells>
  <printOptions horizontalCentered="1"/>
  <pageMargins left="0.25" right="0.25" top="0.25" bottom="0.25" header="0.3" footer="0.3"/>
  <pageSetup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Overview</vt:lpstr>
      <vt:lpstr>Performance Scores </vt:lpstr>
      <vt:lpstr>Summary Notes</vt:lpstr>
      <vt:lpstr>Priority Rating (optional)</vt:lpstr>
      <vt:lpstr>Agency Contribution (optional)</vt:lpstr>
      <vt:lpstr>Report </vt:lpstr>
      <vt:lpstr>Score Summary (Hide) </vt:lpstr>
      <vt:lpstr>Summary of Avg ES Scores (Hide)</vt:lpstr>
      <vt:lpstr>MS by ES (Hide)</vt:lpstr>
      <vt:lpstr>Perf and Priority (optional)</vt:lpstr>
      <vt:lpstr>Perf and Ag Contr (optional)</vt:lpstr>
      <vt:lpstr>Ag Contr by Priority (optional)</vt:lpstr>
      <vt:lpstr>Sheet1</vt:lpstr>
      <vt:lpstr>Sheet2</vt:lpstr>
      <vt:lpstr>'Ag Contr by Priority (optional)'!Print_Area</vt:lpstr>
      <vt:lpstr>'Agency Contribution (optional)'!Print_Area</vt:lpstr>
      <vt:lpstr>'MS by ES (Hide)'!Print_Area</vt:lpstr>
      <vt:lpstr>Overview!Print_Area</vt:lpstr>
      <vt:lpstr>'Perf and Ag Contr (optional)'!Print_Area</vt:lpstr>
      <vt:lpstr>'Perf and Priority (optional)'!Print_Area</vt:lpstr>
      <vt:lpstr>'Performance Scores '!Print_Area</vt:lpstr>
      <vt:lpstr>'Priority Rating (optional)'!Print_Area</vt:lpstr>
      <vt:lpstr>'Report '!Print_Area</vt:lpstr>
      <vt:lpstr>'Summary Notes'!Print_Area</vt:lpstr>
      <vt:lpstr>'Summary of Avg ES Scores (Hide)'!Print_Area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2013-03-17T23:26:12Z</dcterms:created>
  <dcterms:modified xsi:type="dcterms:W3CDTF">2016-10-05T18:03:37Z</dcterms:modified>
</cp:coreProperties>
</file>